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small-business-profit-loss-templates - DE^JES^JFR^JIT^JPT^JJP/"/>
    </mc:Choice>
  </mc:AlternateContent>
  <xr:revisionPtr revIDLastSave="5" documentId="11_ED84DC1F2409E8FB655BB9C11B2BA189058C5068" xr6:coauthVersionLast="47" xr6:coauthVersionMax="47" xr10:uidLastSave="{C3AA0460-D5C8-4A59-A08F-808912117672}"/>
  <bookViews>
    <workbookView xWindow="-120" yWindow="-120" windowWidth="20730" windowHeight="11160" xr2:uid="{00000000-000D-0000-FFFF-FFFF00000000}"/>
  </bookViews>
  <sheets>
    <sheet name="ES - Dashboard profitti e perdi" sheetId="2" r:id="rId1"/>
    <sheet name="ES - Input dati" sheetId="7" r:id="rId2"/>
    <sheet name="VUOTO - Dashboard profitti e pe" sheetId="9" r:id="rId3"/>
    <sheet name="VUOTO Immissione dati" sheetId="10" r:id="rId4"/>
    <sheet name="- Dichiarazione di non responsa" sheetId="8" r:id="rId5"/>
  </sheets>
  <externalReferences>
    <externalReference r:id="rId6"/>
  </externalReferences>
  <definedNames>
    <definedName name="Interval">#REF!</definedName>
    <definedName name="ListMonths" localSheetId="0">'ES - Input dati'!$X$4:$X$16</definedName>
    <definedName name="ListMonths" localSheetId="2">'VUOTO Immissione dati'!$X$4:$X$16</definedName>
    <definedName name="ListMonths">#REF!</definedName>
    <definedName name="_xlnm.Print_Area" localSheetId="0">'ES - Dashboard profitti e perdi'!$B$3:$F$22</definedName>
    <definedName name="_xlnm.Print_Area" localSheetId="1">'ES - Input dati'!$B$1:$S$30</definedName>
    <definedName name="_xlnm.Print_Area" localSheetId="2">'VUOTO - Dashboard profitti e pe'!$B$3:$F$22</definedName>
    <definedName name="_xlnm.Print_Area" localSheetId="3">'VUOTO Immissione dati'!$B$1:$Q$30</definedName>
    <definedName name="ScheduleStart">#REF!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3" i="10" l="1"/>
  <c r="Z22" i="10"/>
  <c r="Z21" i="10"/>
  <c r="Z20" i="10"/>
  <c r="Z19" i="10"/>
  <c r="Z18" i="10"/>
  <c r="Z17" i="10"/>
  <c r="Z16" i="10"/>
  <c r="Z15" i="10"/>
  <c r="B18" i="9"/>
  <c r="D18" i="9"/>
  <c r="F18" i="9"/>
  <c r="B12" i="9"/>
  <c r="D12" i="9"/>
  <c r="F12" i="9"/>
  <c r="F6" i="9"/>
  <c r="D6" i="9"/>
  <c r="B6" i="9"/>
  <c r="Z23" i="7"/>
  <c r="Z22" i="7"/>
  <c r="Z21" i="7"/>
  <c r="Z20" i="7"/>
  <c r="Z19" i="7"/>
  <c r="Z18" i="7"/>
  <c r="Z17" i="7"/>
  <c r="Z16" i="7"/>
  <c r="Z15" i="7"/>
  <c r="B12" i="2"/>
  <c r="B18" i="2"/>
  <c r="D18" i="2"/>
  <c r="F18" i="2"/>
  <c r="D12" i="2"/>
  <c r="F12" i="2"/>
  <c r="F6" i="2"/>
  <c r="D6" i="2"/>
  <c r="B6" i="2"/>
  <c r="O29" i="10"/>
  <c r="O27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O24" i="10"/>
  <c r="AJ23" i="10"/>
  <c r="AH23" i="10"/>
  <c r="AA23" i="10"/>
  <c r="AG23" i="10"/>
  <c r="AC23" i="10"/>
  <c r="O23" i="10"/>
  <c r="AJ22" i="10"/>
  <c r="O22" i="10"/>
  <c r="AJ21" i="10"/>
  <c r="AA21" i="10"/>
  <c r="AF21" i="10"/>
  <c r="AD21" i="10"/>
  <c r="AG21" i="10"/>
  <c r="O21" i="10"/>
  <c r="AJ20" i="10"/>
  <c r="O20" i="10"/>
  <c r="AJ19" i="10"/>
  <c r="AA19" i="10"/>
  <c r="AG19" i="10"/>
  <c r="AF19" i="10"/>
  <c r="AD19" i="10"/>
  <c r="AC19" i="10"/>
  <c r="O19" i="10"/>
  <c r="AJ18" i="10"/>
  <c r="O18" i="10"/>
  <c r="AJ17" i="10"/>
  <c r="AA17" i="10"/>
  <c r="AD17" i="10"/>
  <c r="AG17" i="10"/>
  <c r="O17" i="10"/>
  <c r="AJ16" i="10"/>
  <c r="O16" i="10"/>
  <c r="AM15" i="10"/>
  <c r="AM16" i="10"/>
  <c r="AM17" i="10"/>
  <c r="AM18" i="10"/>
  <c r="AM19" i="10"/>
  <c r="AM20" i="10"/>
  <c r="AM21" i="10"/>
  <c r="AM22" i="10"/>
  <c r="AM23" i="10"/>
  <c r="AJ15" i="10"/>
  <c r="AH15" i="10"/>
  <c r="AH16" i="10"/>
  <c r="AH17" i="10"/>
  <c r="AH18" i="10"/>
  <c r="AH19" i="10"/>
  <c r="AH20" i="10"/>
  <c r="AH21" i="10"/>
  <c r="AH22" i="10"/>
  <c r="O15" i="10"/>
  <c r="O14" i="10"/>
  <c r="O13" i="10"/>
  <c r="O12" i="10"/>
  <c r="O11" i="10"/>
  <c r="O10" i="10"/>
  <c r="O9" i="10"/>
  <c r="O8" i="10"/>
  <c r="O7" i="10"/>
  <c r="N6" i="10"/>
  <c r="N26" i="10"/>
  <c r="N28" i="10"/>
  <c r="N30" i="10"/>
  <c r="M6" i="10"/>
  <c r="M26" i="10"/>
  <c r="M28" i="10"/>
  <c r="M30" i="10"/>
  <c r="L6" i="10"/>
  <c r="L26" i="10"/>
  <c r="L28" i="10"/>
  <c r="L30" i="10"/>
  <c r="K6" i="10"/>
  <c r="K26" i="10"/>
  <c r="K28" i="10"/>
  <c r="K30" i="10"/>
  <c r="J6" i="10"/>
  <c r="J26" i="10"/>
  <c r="J28" i="10"/>
  <c r="J30" i="10"/>
  <c r="I6" i="10"/>
  <c r="I26" i="10"/>
  <c r="I28" i="10"/>
  <c r="I30" i="10"/>
  <c r="H6" i="10"/>
  <c r="H26" i="10"/>
  <c r="H28" i="10"/>
  <c r="H30" i="10"/>
  <c r="G6" i="10"/>
  <c r="G26" i="10"/>
  <c r="G28" i="10"/>
  <c r="G30" i="10"/>
  <c r="F6" i="10"/>
  <c r="F26" i="10"/>
  <c r="F28" i="10"/>
  <c r="F30" i="10"/>
  <c r="E6" i="10"/>
  <c r="E26" i="10"/>
  <c r="E28" i="10"/>
  <c r="E30" i="10"/>
  <c r="D6" i="10"/>
  <c r="D26" i="10"/>
  <c r="D28" i="10"/>
  <c r="D30" i="10"/>
  <c r="C6" i="10"/>
  <c r="O5" i="10"/>
  <c r="V26" i="10"/>
  <c r="S4" i="10"/>
  <c r="O4" i="10"/>
  <c r="V25" i="10"/>
  <c r="Q30" i="10"/>
  <c r="AA12" i="10"/>
  <c r="F21" i="9"/>
  <c r="O25" i="10"/>
  <c r="O6" i="10"/>
  <c r="V28" i="10"/>
  <c r="C26" i="10"/>
  <c r="O26" i="10"/>
  <c r="V9" i="10"/>
  <c r="Q27" i="10"/>
  <c r="AA9" i="10"/>
  <c r="F15" i="9"/>
  <c r="V4" i="10"/>
  <c r="V5" i="10"/>
  <c r="V11" i="10"/>
  <c r="AE17" i="10"/>
  <c r="AE21" i="10"/>
  <c r="AD23" i="10"/>
  <c r="Q26" i="10"/>
  <c r="AA8" i="10"/>
  <c r="D15" i="9"/>
  <c r="Q29" i="10"/>
  <c r="AA11" i="10"/>
  <c r="D21" i="9"/>
  <c r="Q5" i="10"/>
  <c r="AA5" i="10"/>
  <c r="D9" i="9"/>
  <c r="Q6" i="10"/>
  <c r="AA6" i="10"/>
  <c r="F9" i="9"/>
  <c r="AF17" i="10"/>
  <c r="AE23" i="10"/>
  <c r="Q25" i="10"/>
  <c r="AA7" i="10"/>
  <c r="B15" i="9"/>
  <c r="Q28" i="10"/>
  <c r="AA10" i="10"/>
  <c r="B21" i="9"/>
  <c r="Q4" i="10"/>
  <c r="AA4" i="10"/>
  <c r="B9" i="9"/>
  <c r="V7" i="10"/>
  <c r="AC17" i="10"/>
  <c r="AE19" i="10"/>
  <c r="AC21" i="10"/>
  <c r="AF23" i="10"/>
  <c r="AH15" i="7"/>
  <c r="AH16" i="7"/>
  <c r="AH17" i="7"/>
  <c r="AH18" i="7"/>
  <c r="AH19" i="7"/>
  <c r="AH20" i="7"/>
  <c r="AH21" i="7"/>
  <c r="AH22" i="7"/>
  <c r="AJ15" i="7"/>
  <c r="AM15" i="7"/>
  <c r="AM16" i="7"/>
  <c r="AM17" i="7"/>
  <c r="AM18" i="7"/>
  <c r="AM19" i="7"/>
  <c r="AM20" i="7"/>
  <c r="AM21" i="7"/>
  <c r="AM22" i="7"/>
  <c r="AM23" i="7"/>
  <c r="AJ16" i="7"/>
  <c r="AA17" i="7"/>
  <c r="AE17" i="7"/>
  <c r="AJ17" i="7"/>
  <c r="AJ18" i="7"/>
  <c r="AA19" i="7"/>
  <c r="AC19" i="7"/>
  <c r="AD19" i="7"/>
  <c r="AJ19" i="7"/>
  <c r="AJ20" i="7"/>
  <c r="AA21" i="7"/>
  <c r="AJ21" i="7"/>
  <c r="AJ22" i="7"/>
  <c r="AA23" i="7"/>
  <c r="AE23" i="7"/>
  <c r="AH23" i="7"/>
  <c r="AJ23" i="7"/>
  <c r="O4" i="7"/>
  <c r="V25" i="7"/>
  <c r="O5" i="7"/>
  <c r="V26" i="7"/>
  <c r="O29" i="7"/>
  <c r="O27" i="7"/>
  <c r="N25" i="7"/>
  <c r="M25" i="7"/>
  <c r="L25" i="7"/>
  <c r="K25" i="7"/>
  <c r="J25" i="7"/>
  <c r="I25" i="7"/>
  <c r="H25" i="7"/>
  <c r="G25" i="7"/>
  <c r="F25" i="7"/>
  <c r="E25" i="7"/>
  <c r="D25" i="7"/>
  <c r="C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N6" i="7"/>
  <c r="M6" i="7"/>
  <c r="L6" i="7"/>
  <c r="L26" i="7"/>
  <c r="L28" i="7"/>
  <c r="L30" i="7"/>
  <c r="K6" i="7"/>
  <c r="J6" i="7"/>
  <c r="I6" i="7"/>
  <c r="H6" i="7"/>
  <c r="H26" i="7"/>
  <c r="H28" i="7"/>
  <c r="H30" i="7"/>
  <c r="G6" i="7"/>
  <c r="F6" i="7"/>
  <c r="E6" i="7"/>
  <c r="D6" i="7"/>
  <c r="D26" i="7"/>
  <c r="D28" i="7"/>
  <c r="D30" i="7"/>
  <c r="C6" i="7"/>
  <c r="S4" i="7"/>
  <c r="Q4" i="7"/>
  <c r="AA4" i="7"/>
  <c r="B9" i="2"/>
  <c r="C28" i="10"/>
  <c r="C30" i="10"/>
  <c r="O30" i="10"/>
  <c r="V21" i="10"/>
  <c r="D19" i="9"/>
  <c r="AA22" i="10"/>
  <c r="AA20" i="10"/>
  <c r="F13" i="9"/>
  <c r="V19" i="10"/>
  <c r="D7" i="9"/>
  <c r="V15" i="10"/>
  <c r="AA16" i="10"/>
  <c r="V17" i="10"/>
  <c r="B13" i="9"/>
  <c r="AA18" i="10"/>
  <c r="AA15" i="10"/>
  <c r="V14" i="10"/>
  <c r="B7" i="9"/>
  <c r="AG19" i="7"/>
  <c r="AF23" i="7"/>
  <c r="AD23" i="7"/>
  <c r="AG23" i="7"/>
  <c r="AC23" i="7"/>
  <c r="AE19" i="7"/>
  <c r="AE21" i="7"/>
  <c r="O25" i="7"/>
  <c r="AD21" i="7"/>
  <c r="AF19" i="7"/>
  <c r="AD17" i="7"/>
  <c r="F26" i="7"/>
  <c r="F28" i="7"/>
  <c r="F30" i="7"/>
  <c r="J26" i="7"/>
  <c r="J28" i="7"/>
  <c r="J30" i="7"/>
  <c r="N26" i="7"/>
  <c r="N28" i="7"/>
  <c r="N30" i="7"/>
  <c r="AG21" i="7"/>
  <c r="AC21" i="7"/>
  <c r="AG17" i="7"/>
  <c r="AC17" i="7"/>
  <c r="AF21" i="7"/>
  <c r="AF17" i="7"/>
  <c r="C26" i="7"/>
  <c r="C28" i="7"/>
  <c r="G26" i="7"/>
  <c r="G28" i="7"/>
  <c r="G30" i="7"/>
  <c r="K26" i="7"/>
  <c r="K28" i="7"/>
  <c r="K30" i="7"/>
  <c r="E26" i="7"/>
  <c r="E28" i="7"/>
  <c r="E30" i="7"/>
  <c r="I26" i="7"/>
  <c r="I28" i="7"/>
  <c r="I30" i="7"/>
  <c r="M26" i="7"/>
  <c r="M28" i="7"/>
  <c r="M30" i="7"/>
  <c r="V9" i="7"/>
  <c r="V11" i="7"/>
  <c r="Q25" i="7"/>
  <c r="AA7" i="7"/>
  <c r="B15" i="2"/>
  <c r="Q27" i="7"/>
  <c r="AA9" i="7"/>
  <c r="F15" i="2"/>
  <c r="Q29" i="7"/>
  <c r="AA11" i="7"/>
  <c r="D21" i="2"/>
  <c r="V4" i="7"/>
  <c r="AA15" i="7"/>
  <c r="Q5" i="7"/>
  <c r="AA5" i="7"/>
  <c r="D9" i="2"/>
  <c r="O6" i="7"/>
  <c r="V28" i="7"/>
  <c r="V7" i="7"/>
  <c r="V5" i="7"/>
  <c r="Q6" i="7"/>
  <c r="AA6" i="7"/>
  <c r="F9" i="2"/>
  <c r="V16" i="10"/>
  <c r="V18" i="10"/>
  <c r="O28" i="10"/>
  <c r="AN20" i="10"/>
  <c r="AB20" i="10"/>
  <c r="AI15" i="10"/>
  <c r="AI16" i="10"/>
  <c r="AI17" i="10"/>
  <c r="AB17" i="10"/>
  <c r="AN15" i="10"/>
  <c r="AN22" i="10"/>
  <c r="AB22" i="10"/>
  <c r="AN16" i="10"/>
  <c r="AB16" i="10"/>
  <c r="AN18" i="10"/>
  <c r="AB18" i="10"/>
  <c r="V14" i="7"/>
  <c r="V21" i="7"/>
  <c r="AA22" i="7"/>
  <c r="Q28" i="7"/>
  <c r="AA10" i="7"/>
  <c r="B21" i="2"/>
  <c r="V17" i="7"/>
  <c r="AA18" i="7"/>
  <c r="Q30" i="7"/>
  <c r="AA12" i="7"/>
  <c r="F21" i="2"/>
  <c r="V15" i="7"/>
  <c r="AA16" i="7"/>
  <c r="Q26" i="7"/>
  <c r="AA8" i="7"/>
  <c r="D15" i="2"/>
  <c r="V19" i="7"/>
  <c r="AA20" i="7"/>
  <c r="O26" i="7"/>
  <c r="C30" i="7"/>
  <c r="O30" i="7"/>
  <c r="O28" i="7"/>
  <c r="F7" i="9"/>
  <c r="AB15" i="10"/>
  <c r="AD15" i="10"/>
  <c r="AG16" i="10"/>
  <c r="AL16" i="10"/>
  <c r="AK16" i="10"/>
  <c r="AC16" i="10"/>
  <c r="AF16" i="10"/>
  <c r="AD16" i="10"/>
  <c r="AK17" i="10"/>
  <c r="AL17" i="10"/>
  <c r="AN17" i="10"/>
  <c r="AI18" i="10"/>
  <c r="AL18" i="10"/>
  <c r="AE16" i="10"/>
  <c r="V20" i="10"/>
  <c r="D13" i="9"/>
  <c r="V16" i="7"/>
  <c r="V18" i="7"/>
  <c r="AB18" i="7"/>
  <c r="AN18" i="7"/>
  <c r="AB16" i="7"/>
  <c r="AN16" i="7"/>
  <c r="AI15" i="7"/>
  <c r="AI16" i="7"/>
  <c r="AI17" i="7"/>
  <c r="AN15" i="7"/>
  <c r="AB22" i="7"/>
  <c r="AN22" i="7"/>
  <c r="V20" i="7"/>
  <c r="V22" i="7"/>
  <c r="AB20" i="7"/>
  <c r="AN20" i="7"/>
  <c r="B7" i="2"/>
  <c r="D19" i="2"/>
  <c r="D7" i="2"/>
  <c r="AL15" i="10"/>
  <c r="AF15" i="10"/>
  <c r="AK15" i="10"/>
  <c r="AG15" i="10"/>
  <c r="AC15" i="10"/>
  <c r="AE15" i="10"/>
  <c r="B19" i="9"/>
  <c r="V22" i="10"/>
  <c r="F19" i="9"/>
  <c r="AI19" i="10"/>
  <c r="AC18" i="10"/>
  <c r="AE18" i="10"/>
  <c r="AF18" i="10"/>
  <c r="AD18" i="10"/>
  <c r="AG18" i="10"/>
  <c r="AK18" i="10"/>
  <c r="AB15" i="7"/>
  <c r="AG15" i="7"/>
  <c r="AE16" i="7"/>
  <c r="AF16" i="7"/>
  <c r="AG16" i="7"/>
  <c r="AK16" i="7"/>
  <c r="AL16" i="7"/>
  <c r="AI18" i="7"/>
  <c r="AB17" i="7"/>
  <c r="AC16" i="7"/>
  <c r="AD16" i="7"/>
  <c r="F13" i="2"/>
  <c r="B13" i="2"/>
  <c r="AB19" i="10"/>
  <c r="AI20" i="10"/>
  <c r="AL15" i="7"/>
  <c r="AK15" i="7"/>
  <c r="AD15" i="7"/>
  <c r="AE15" i="7"/>
  <c r="AF15" i="7"/>
  <c r="AC15" i="7"/>
  <c r="AI19" i="7"/>
  <c r="AC18" i="7"/>
  <c r="AE18" i="7"/>
  <c r="AG18" i="7"/>
  <c r="AF18" i="7"/>
  <c r="AD18" i="7"/>
  <c r="AL18" i="7"/>
  <c r="AK17" i="7"/>
  <c r="AL17" i="7"/>
  <c r="AN17" i="7"/>
  <c r="AK18" i="7"/>
  <c r="D13" i="2"/>
  <c r="F7" i="2"/>
  <c r="B19" i="2"/>
  <c r="AI21" i="10"/>
  <c r="AG20" i="10"/>
  <c r="AD20" i="10"/>
  <c r="AC20" i="10"/>
  <c r="AE20" i="10"/>
  <c r="AF20" i="10"/>
  <c r="AK20" i="10"/>
  <c r="AL20" i="10"/>
  <c r="AL19" i="10"/>
  <c r="AK19" i="10"/>
  <c r="AN19" i="10"/>
  <c r="AI20" i="7"/>
  <c r="AB19" i="7"/>
  <c r="F19" i="2"/>
  <c r="AB21" i="10"/>
  <c r="AI22" i="10"/>
  <c r="AL19" i="7"/>
  <c r="AK19" i="7"/>
  <c r="AN19" i="7"/>
  <c r="AI21" i="7"/>
  <c r="AF20" i="7"/>
  <c r="AD20" i="7"/>
  <c r="AE20" i="7"/>
  <c r="AC20" i="7"/>
  <c r="AG20" i="7"/>
  <c r="AL20" i="7"/>
  <c r="AK20" i="7"/>
  <c r="AI23" i="10"/>
  <c r="AB23" i="10"/>
  <c r="AG22" i="10"/>
  <c r="AC22" i="10"/>
  <c r="AD22" i="10"/>
  <c r="AF22" i="10"/>
  <c r="AE22" i="10"/>
  <c r="AL22" i="10"/>
  <c r="AK22" i="10"/>
  <c r="AK21" i="10"/>
  <c r="AL21" i="10"/>
  <c r="AN21" i="10"/>
  <c r="AI22" i="7"/>
  <c r="AB21" i="7"/>
  <c r="AL23" i="10"/>
  <c r="AK23" i="10"/>
  <c r="AN23" i="10"/>
  <c r="AK21" i="7"/>
  <c r="AL21" i="7"/>
  <c r="AN21" i="7"/>
  <c r="AI23" i="7"/>
  <c r="AB23" i="7"/>
  <c r="AF22" i="7"/>
  <c r="AC22" i="7"/>
  <c r="AD22" i="7"/>
  <c r="AG22" i="7"/>
  <c r="AE22" i="7"/>
  <c r="AK22" i="7"/>
  <c r="AL22" i="7"/>
  <c r="AL23" i="7"/>
  <c r="AN23" i="7"/>
  <c r="AK23" i="7"/>
</calcChain>
</file>

<file path=xl/sharedStrings.xml><?xml version="1.0" encoding="utf-8"?>
<sst xmlns="http://schemas.openxmlformats.org/spreadsheetml/2006/main" count="278" uniqueCount="72">
  <si>
    <t>NOV</t>
  </si>
  <si>
    <t>APR</t>
  </si>
  <si>
    <t>MAR</t>
  </si>
  <si>
    <t>FEB</t>
  </si>
  <si>
    <t>%</t>
  </si>
  <si>
    <r>
      <t xml:space="preserve">DASHBOARD PERDITE E PROFITTI </t>
    </r>
    <r>
      <rPr>
        <sz val="22"/>
        <color theme="1" tint="0.34998626667073579"/>
        <rFont val="Century Gothic"/>
        <family val="1"/>
      </rPr>
      <t>- IMMISSIONE DATI</t>
    </r>
  </si>
  <si>
    <t xml:space="preserve">L'utente deve inserire i dati solo nei campi non ombreggiati. VUOTO - I dati della dashboard si popoleranno automaticamente. </t>
  </si>
  <si>
    <t>CATEGORIA</t>
  </si>
  <si>
    <t>GEN</t>
  </si>
  <si>
    <t>MAG</t>
  </si>
  <si>
    <t>GIU</t>
  </si>
  <si>
    <t>LUG</t>
  </si>
  <si>
    <t>AGO</t>
  </si>
  <si>
    <t>SET</t>
  </si>
  <si>
    <t>OTT</t>
  </si>
  <si>
    <t>DIC</t>
  </si>
  <si>
    <t>A OGGI</t>
  </si>
  <si>
    <t>VARIAZIONE</t>
  </si>
  <si>
    <t>MESE SELEZIONATO</t>
  </si>
  <si>
    <t xml:space="preserve">I calcoli si popolano automaticamente, non si modificano. </t>
  </si>
  <si>
    <t>MESI</t>
  </si>
  <si>
    <t>KPI</t>
  </si>
  <si>
    <t>– / +</t>
  </si>
  <si>
    <t>Reddito totale</t>
  </si>
  <si>
    <t>+ è buono</t>
  </si>
  <si>
    <t>Costo della merce venduta</t>
  </si>
  <si>
    <t>Profitto lordo</t>
  </si>
  <si>
    <t>Salari e stipendi</t>
  </si>
  <si>
    <t>Spese</t>
  </si>
  <si>
    <t>Marketing diretto</t>
  </si>
  <si>
    <t>Utili al lordo di interessi e imposte</t>
  </si>
  <si>
    <t>Pubblicità</t>
  </si>
  <si>
    <t>Interesse</t>
  </si>
  <si>
    <t>Forniture per ufficio</t>
  </si>
  <si>
    <t>Entrate al lordo delle imposte</t>
  </si>
  <si>
    <t>Servizi esterni</t>
  </si>
  <si>
    <t>Imposte sul reddito</t>
  </si>
  <si>
    <t>Affitto</t>
  </si>
  <si>
    <t>Fatturato netto</t>
  </si>
  <si>
    <t>Telefono</t>
  </si>
  <si>
    <t>Utenze</t>
  </si>
  <si>
    <t>Valori</t>
  </si>
  <si>
    <t>Fine</t>
  </si>
  <si>
    <t>Vuoto</t>
  </si>
  <si>
    <t>PerdNeg</t>
  </si>
  <si>
    <t>GuadNeg</t>
  </si>
  <si>
    <t>PerdPos</t>
  </si>
  <si>
    <t>GuadPos</t>
  </si>
  <si>
    <t>Linea Y</t>
  </si>
  <si>
    <t>Linea X</t>
  </si>
  <si>
    <t>Centro X</t>
  </si>
  <si>
    <t>Destra X</t>
  </si>
  <si>
    <t>Sinistra X</t>
  </si>
  <si>
    <t>Etichetta Y</t>
  </si>
  <si>
    <t>Etichetta</t>
  </si>
  <si>
    <t>Ammortamento</t>
  </si>
  <si>
    <t>Assicurazione</t>
  </si>
  <si>
    <t>Licenze tecnologiche</t>
  </si>
  <si>
    <t>Brevetti</t>
  </si>
  <si>
    <t>Spese sito web</t>
  </si>
  <si>
    <t>Media e intrattenimento</t>
  </si>
  <si>
    <t>Riparazioni e manutenzione</t>
  </si>
  <si>
    <t>Viaggio</t>
  </si>
  <si>
    <t xml:space="preserve">Altro 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</si>
  <si>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</si>
  <si>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DASHBOARD PER PROFITTI E PERDITE</t>
  </si>
  <si>
    <t xml:space="preserve">L'utente deve inserire i dati nella scheda VUOTO - Immissione dati, 
VUOTO - I dati della dashboard si popolano automaticamente. </t>
  </si>
  <si>
    <t xml:space="preserve">Usa il menu a discesa per selezionare 
Mese da visualizzare. </t>
  </si>
  <si>
    <t>ATTESTAZIONE PERDITE E PROFITTI MENSILI</t>
  </si>
  <si>
    <t>RISPETTO AL MESE PRECEDENTE</t>
  </si>
  <si>
    <t>CLICCA QUI PER CREARE IN SMARTSHEET</t>
  </si>
  <si>
    <t>- è buono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</si>
</sst>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[$$-409]#,##0.0_ ;[Red]\-[$$-409]#,##0.0\ "/>
    <numFmt numFmtId="166" formatCode="0;\-0;;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i/>
      <sz val="11"/>
      <color theme="1" tint="0.34998626667073579"/>
      <name val="Segoe UI"/>
      <family val="2"/>
    </font>
    <font>
      <b/>
      <i/>
      <sz val="11"/>
      <color theme="1" tint="0.34998626667073579"/>
      <name val="Segoe UI"/>
      <family val="2"/>
    </font>
    <font>
      <sz val="11"/>
      <color theme="1" tint="0.249977111117893"/>
      <name val="Century Gothic"/>
      <family val="1"/>
    </font>
    <font>
      <sz val="10"/>
      <color theme="1" tint="0.249977111117893"/>
      <name val="Century Gothic"/>
      <family val="1"/>
    </font>
    <font>
      <sz val="10"/>
      <color theme="1" tint="0.34998626667073579"/>
      <name val="Century Gothic"/>
      <family val="1"/>
    </font>
    <font>
      <sz val="10"/>
      <color theme="1"/>
      <name val="Century Gothic"/>
      <family val="1"/>
    </font>
    <font>
      <sz val="11"/>
      <color theme="1"/>
      <name val="Century Gothic"/>
      <family val="1"/>
    </font>
    <font>
      <b/>
      <sz val="10"/>
      <color rgb="FFFF0000"/>
      <name val="Century Gothic"/>
      <family val="1"/>
    </font>
    <font>
      <i/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 tint="0.34998626667073579"/>
      <name val="Century Gothic"/>
      <family val="1"/>
    </font>
    <font>
      <b/>
      <i/>
      <sz val="10"/>
      <color theme="1" tint="0.34998626667073579"/>
      <name val="Century Gothic"/>
      <family val="1"/>
    </font>
    <font>
      <sz val="10"/>
      <color rgb="FFFF0000"/>
      <name val="Century Gothic"/>
      <family val="1"/>
    </font>
    <font>
      <b/>
      <sz val="10"/>
      <color theme="1" tint="0.34998626667073579"/>
      <name val="Century Gothic"/>
      <family val="1"/>
    </font>
    <font>
      <sz val="12"/>
      <color theme="1" tint="0.249977111117893"/>
      <name val="Century Gothic"/>
      <family val="1"/>
    </font>
    <font>
      <b/>
      <sz val="10"/>
      <color rgb="FF7F7F7F"/>
      <name val="Century Gothic"/>
      <family val="1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b/>
      <sz val="22"/>
      <color theme="1"/>
      <name val="Century Gothic"/>
      <family val="1"/>
    </font>
    <font>
      <b/>
      <sz val="12"/>
      <color theme="1"/>
      <name val="Segoe UI"/>
      <family val="2"/>
    </font>
    <font>
      <sz val="14"/>
      <color theme="1" tint="0.34998626667073579"/>
      <name val="Century Gothic"/>
      <family val="1"/>
    </font>
    <font>
      <sz val="11"/>
      <color theme="1" tint="0.34998626667073579"/>
      <name val="Century Gothic"/>
      <family val="1"/>
    </font>
    <font>
      <b/>
      <sz val="14"/>
      <color theme="1"/>
      <name val="Century Gothic"/>
      <family val="1"/>
    </font>
    <font>
      <sz val="18"/>
      <color theme="1"/>
      <name val="Century Gothic"/>
      <family val="1"/>
    </font>
    <font>
      <sz val="22"/>
      <color theme="1" tint="0.34998626667073579"/>
      <name val="Century Gothic"/>
      <family val="1"/>
    </font>
    <font>
      <u/>
      <sz val="11"/>
      <color theme="10"/>
      <name val="Calibri"/>
      <family val="2"/>
      <scheme val="minor"/>
    </font>
    <font>
      <b/>
      <sz val="20"/>
      <color theme="1"/>
      <name val="Century Gothic"/>
      <family val="1"/>
    </font>
    <font>
      <sz val="20"/>
      <color theme="1"/>
      <name val="Century Gothic"/>
      <family val="1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rgb="FFEAEEF3"/>
        <bgColor theme="4" tint="0.79998168889431442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DBAD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77111117893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32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165" fontId="5" fillId="0" borderId="0" xfId="0" applyNumberFormat="1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/>
      <protection locked="0"/>
    </xf>
    <xf numFmtId="9" fontId="7" fillId="0" borderId="0" xfId="1" applyFont="1" applyFill="1" applyBorder="1" applyAlignment="1" applyProtection="1">
      <alignment horizontal="center" vertical="center"/>
      <protection hidden="1"/>
    </xf>
    <xf numFmtId="4" fontId="4" fillId="3" borderId="0" xfId="0" applyNumberFormat="1" applyFont="1" applyFill="1" applyAlignment="1">
      <alignment vertical="center"/>
    </xf>
    <xf numFmtId="0" fontId="8" fillId="0" borderId="0" xfId="2" applyFont="1" applyFill="1" applyBorder="1" applyAlignment="1" applyProtection="1">
      <alignment vertical="center"/>
      <protection hidden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9" fillId="3" borderId="0" xfId="0" applyFont="1" applyFill="1" applyAlignment="1">
      <alignment vertical="center"/>
    </xf>
    <xf numFmtId="0" fontId="11" fillId="3" borderId="0" xfId="2" applyFont="1" applyFill="1" applyBorder="1" applyAlignment="1" applyProtection="1">
      <alignment horizontal="center" vertical="center"/>
      <protection hidden="1"/>
    </xf>
    <xf numFmtId="1" fontId="11" fillId="3" borderId="0" xfId="2" applyNumberFormat="1" applyFont="1" applyFill="1" applyBorder="1" applyAlignment="1" applyProtection="1">
      <alignment horizontal="center" vertical="center"/>
      <protection hidden="1"/>
    </xf>
    <xf numFmtId="10" fontId="11" fillId="3" borderId="0" xfId="1" applyNumberFormat="1" applyFont="1" applyFill="1" applyBorder="1" applyAlignment="1" applyProtection="1">
      <alignment horizontal="center" vertical="center"/>
      <protection hidden="1"/>
    </xf>
    <xf numFmtId="1" fontId="20" fillId="3" borderId="0" xfId="2" applyNumberFormat="1" applyFont="1" applyFill="1" applyBorder="1" applyAlignment="1" applyProtection="1">
      <alignment horizontal="center" vertical="center"/>
      <protection hidden="1"/>
    </xf>
    <xf numFmtId="9" fontId="11" fillId="0" borderId="0" xfId="1" applyFont="1" applyFill="1" applyBorder="1" applyAlignment="1" applyProtection="1">
      <alignment horizontal="center" vertical="center"/>
      <protection hidden="1"/>
    </xf>
    <xf numFmtId="0" fontId="10" fillId="3" borderId="0" xfId="2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2" applyFont="1" applyFill="1" applyAlignment="1">
      <alignment horizontal="left" vertical="center"/>
    </xf>
    <xf numFmtId="0" fontId="9" fillId="0" borderId="0" xfId="2" applyFont="1" applyFill="1" applyAlignment="1">
      <alignment horizontal="center" vertical="center"/>
    </xf>
    <xf numFmtId="0" fontId="12" fillId="5" borderId="3" xfId="0" quotePrefix="1" applyFont="1" applyFill="1" applyBorder="1" applyAlignment="1">
      <alignment horizontal="center" vertical="center"/>
    </xf>
    <xf numFmtId="164" fontId="22" fillId="6" borderId="3" xfId="2" applyNumberFormat="1" applyFont="1" applyFill="1" applyBorder="1" applyAlignment="1">
      <alignment horizontal="center" vertical="center"/>
    </xf>
    <xf numFmtId="0" fontId="1" fillId="0" borderId="0" xfId="3"/>
    <xf numFmtId="0" fontId="23" fillId="0" borderId="7" xfId="3" applyFont="1" applyBorder="1" applyAlignment="1">
      <alignment horizontal="left" vertical="center" wrapText="1" indent="2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12" fillId="0" borderId="0" xfId="0" applyFont="1"/>
    <xf numFmtId="0" fontId="11" fillId="0" borderId="0" xfId="0" applyFont="1" applyAlignment="1">
      <alignment horizontal="center" vertical="center"/>
    </xf>
    <xf numFmtId="166" fontId="12" fillId="8" borderId="3" xfId="0" applyNumberFormat="1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166" fontId="12" fillId="5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 wrapText="1"/>
    </xf>
    <xf numFmtId="1" fontId="33" fillId="0" borderId="0" xfId="0" applyNumberFormat="1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27" fillId="0" borderId="9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12" fillId="0" borderId="0" xfId="1" applyNumberFormat="1" applyFont="1" applyFill="1" applyAlignment="1">
      <alignment vertical="center"/>
    </xf>
    <xf numFmtId="0" fontId="10" fillId="10" borderId="3" xfId="2" applyFont="1" applyFill="1" applyBorder="1" applyAlignment="1">
      <alignment horizontal="center" vertical="center" wrapText="1"/>
    </xf>
    <xf numFmtId="0" fontId="21" fillId="4" borderId="3" xfId="2" applyFont="1" applyFill="1" applyBorder="1" applyAlignment="1">
      <alignment horizontal="center" vertical="center"/>
    </xf>
    <xf numFmtId="0" fontId="12" fillId="4" borderId="10" xfId="2" applyFont="1" applyFill="1" applyBorder="1" applyAlignment="1">
      <alignment horizontal="left" vertical="center" indent="1"/>
    </xf>
    <xf numFmtId="0" fontId="12" fillId="4" borderId="13" xfId="2" applyFont="1" applyFill="1" applyBorder="1" applyAlignment="1" applyProtection="1">
      <alignment horizontal="left" vertical="center" indent="1"/>
      <protection hidden="1"/>
    </xf>
    <xf numFmtId="0" fontId="12" fillId="4" borderId="10" xfId="2" applyFont="1" applyFill="1" applyBorder="1" applyAlignment="1" applyProtection="1">
      <alignment horizontal="left" vertical="center" indent="1"/>
      <protection hidden="1"/>
    </xf>
    <xf numFmtId="0" fontId="12" fillId="5" borderId="11" xfId="2" applyFont="1" applyFill="1" applyBorder="1" applyAlignment="1" applyProtection="1">
      <alignment horizontal="left" vertical="center" indent="1"/>
      <protection hidden="1"/>
    </xf>
    <xf numFmtId="0" fontId="12" fillId="5" borderId="12" xfId="2" applyFont="1" applyFill="1" applyBorder="1" applyAlignment="1" applyProtection="1">
      <alignment horizontal="left" vertical="center" indent="1"/>
      <protection hidden="1"/>
    </xf>
    <xf numFmtId="0" fontId="12" fillId="5" borderId="13" xfId="2" applyFont="1" applyFill="1" applyBorder="1" applyAlignment="1" applyProtection="1">
      <alignment horizontal="left" vertical="center" indent="1"/>
      <protection hidden="1"/>
    </xf>
    <xf numFmtId="0" fontId="12" fillId="5" borderId="14" xfId="2" applyFont="1" applyFill="1" applyBorder="1" applyAlignment="1" applyProtection="1">
      <alignment horizontal="left" vertical="center" indent="1"/>
      <protection hidden="1"/>
    </xf>
    <xf numFmtId="0" fontId="12" fillId="5" borderId="10" xfId="2" applyFont="1" applyFill="1" applyBorder="1" applyAlignment="1" applyProtection="1">
      <alignment horizontal="left" vertical="center" indent="1"/>
      <protection hidden="1"/>
    </xf>
    <xf numFmtId="0" fontId="12" fillId="6" borderId="12" xfId="2" applyFont="1" applyFill="1" applyBorder="1" applyAlignment="1" applyProtection="1">
      <alignment horizontal="left" vertical="center" indent="2"/>
      <protection hidden="1"/>
    </xf>
    <xf numFmtId="0" fontId="12" fillId="0" borderId="2" xfId="2" applyFont="1" applyFill="1" applyBorder="1" applyAlignment="1" applyProtection="1">
      <alignment horizontal="center" vertical="center"/>
      <protection hidden="1"/>
    </xf>
    <xf numFmtId="0" fontId="12" fillId="4" borderId="2" xfId="2" applyFont="1" applyFill="1" applyBorder="1" applyAlignment="1" applyProtection="1">
      <alignment horizontal="center" vertical="center"/>
      <protection hidden="1"/>
    </xf>
    <xf numFmtId="0" fontId="12" fillId="0" borderId="1" xfId="2" applyFont="1" applyFill="1" applyBorder="1" applyAlignment="1" applyProtection="1">
      <alignment horizontal="center" vertical="center"/>
      <protection hidden="1"/>
    </xf>
    <xf numFmtId="0" fontId="12" fillId="4" borderId="1" xfId="2" applyFont="1" applyFill="1" applyBorder="1" applyAlignment="1" applyProtection="1">
      <alignment horizontal="center" vertical="center"/>
      <protection hidden="1"/>
    </xf>
    <xf numFmtId="1" fontId="12" fillId="4" borderId="1" xfId="2" applyNumberFormat="1" applyFont="1" applyFill="1" applyBorder="1" applyAlignment="1" applyProtection="1">
      <alignment horizontal="center" vertical="center"/>
      <protection hidden="1"/>
    </xf>
    <xf numFmtId="1" fontId="12" fillId="0" borderId="1" xfId="2" applyNumberFormat="1" applyFont="1" applyFill="1" applyBorder="1" applyAlignment="1" applyProtection="1">
      <alignment horizontal="center" vertical="center"/>
      <protection hidden="1"/>
    </xf>
    <xf numFmtId="1" fontId="12" fillId="5" borderId="1" xfId="2" applyNumberFormat="1" applyFont="1" applyFill="1" applyBorder="1" applyAlignment="1" applyProtection="1">
      <alignment horizontal="center" vertical="center"/>
      <protection hidden="1"/>
    </xf>
    <xf numFmtId="1" fontId="12" fillId="5" borderId="2" xfId="2" applyNumberFormat="1" applyFont="1" applyFill="1" applyBorder="1" applyAlignment="1" applyProtection="1">
      <alignment horizontal="center" vertical="center"/>
      <protection hidden="1"/>
    </xf>
    <xf numFmtId="1" fontId="12" fillId="0" borderId="5" xfId="2" applyNumberFormat="1" applyFont="1" applyFill="1" applyBorder="1" applyAlignment="1" applyProtection="1">
      <alignment horizontal="center" vertical="center"/>
      <protection hidden="1"/>
    </xf>
    <xf numFmtId="0" fontId="12" fillId="4" borderId="6" xfId="2" applyFont="1" applyFill="1" applyBorder="1" applyAlignment="1" applyProtection="1">
      <alignment horizontal="center" vertical="center"/>
      <protection hidden="1"/>
    </xf>
    <xf numFmtId="1" fontId="12" fillId="5" borderId="3" xfId="2" applyNumberFormat="1" applyFont="1" applyFill="1" applyBorder="1" applyAlignment="1" applyProtection="1">
      <alignment horizontal="center" vertical="center"/>
      <protection hidden="1"/>
    </xf>
    <xf numFmtId="1" fontId="12" fillId="4" borderId="3" xfId="2" applyNumberFormat="1" applyFont="1" applyFill="1" applyBorder="1" applyAlignment="1" applyProtection="1">
      <alignment horizontal="center" vertical="center"/>
      <protection hidden="1"/>
    </xf>
    <xf numFmtId="0" fontId="20" fillId="2" borderId="3" xfId="2" applyFont="1" applyFill="1" applyBorder="1" applyAlignment="1" applyProtection="1">
      <alignment horizontal="center" vertical="center"/>
      <protection hidden="1"/>
    </xf>
    <xf numFmtId="1" fontId="17" fillId="5" borderId="1" xfId="2" applyNumberFormat="1" applyFont="1" applyFill="1" applyBorder="1" applyAlignment="1" applyProtection="1">
      <alignment horizontal="center" vertical="center"/>
      <protection hidden="1"/>
    </xf>
    <xf numFmtId="1" fontId="18" fillId="5" borderId="1" xfId="2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10" borderId="3" xfId="0" applyFont="1" applyFill="1" applyBorder="1" applyAlignment="1" applyProtection="1">
      <alignment horizontal="center" vertical="center"/>
      <protection hidden="1"/>
    </xf>
    <xf numFmtId="0" fontId="34" fillId="0" borderId="0" xfId="0" applyFont="1" applyAlignment="1">
      <alignment vertical="center"/>
    </xf>
    <xf numFmtId="0" fontId="12" fillId="7" borderId="10" xfId="0" applyFont="1" applyFill="1" applyBorder="1" applyAlignment="1">
      <alignment horizontal="left" vertical="center" indent="1"/>
    </xf>
    <xf numFmtId="0" fontId="12" fillId="4" borderId="10" xfId="0" applyFont="1" applyFill="1" applyBorder="1" applyAlignment="1">
      <alignment horizontal="left" vertical="center" indent="1"/>
    </xf>
    <xf numFmtId="0" fontId="30" fillId="11" borderId="8" xfId="0" applyFont="1" applyFill="1" applyBorder="1" applyAlignment="1" applyProtection="1">
      <alignment horizontal="center" vertical="center"/>
      <protection locked="0"/>
    </xf>
    <xf numFmtId="164" fontId="12" fillId="10" borderId="4" xfId="1" applyNumberFormat="1" applyFont="1" applyFill="1" applyBorder="1" applyAlignment="1">
      <alignment horizontal="center" vertical="center"/>
    </xf>
    <xf numFmtId="164" fontId="12" fillId="10" borderId="3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2" fillId="9" borderId="0" xfId="4" applyFill="1" applyAlignment="1">
      <alignment horizontal="center" vertical="center"/>
    </xf>
    <xf numFmtId="0" fontId="36" fillId="9" borderId="0" xfId="4" applyFont="1" applyFill="1" applyAlignment="1">
      <alignment horizontal="center" vertical="center"/>
    </xf>
  </cellXfs>
  <cellStyles count="5">
    <cellStyle name="Explanatory Text" xfId="2" builtinId="53"/>
    <cellStyle name="Hyperlink" xfId="4" builtinId="8"/>
    <cellStyle name="Normal" xfId="0" builtinId="0"/>
    <cellStyle name="Normal 2" xfId="3" xr:uid="{00000000-0005-0000-0000-000000000000}"/>
    <cellStyle name="Percent" xfId="1" builtinId="5"/>
  </cellStyles>
  <dxfs count="40"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FF5E21"/>
      </font>
    </dxf>
    <dxf>
      <font>
        <color rgb="FF01A8C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FF5E21"/>
      </font>
    </dxf>
    <dxf>
      <font>
        <color rgb="FF01A8C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FF5E21"/>
      </font>
    </dxf>
    <dxf>
      <font>
        <color rgb="FF01A8C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FF5E21"/>
      </font>
    </dxf>
    <dxf>
      <font>
        <color rgb="FF01A8C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FF5E21"/>
      </font>
    </dxf>
    <dxf>
      <font>
        <color rgb="FF01A8C1"/>
      </font>
    </dxf>
    <dxf>
      <font>
        <color rgb="FF01A8C1"/>
      </font>
    </dxf>
    <dxf>
      <font>
        <color rgb="FFFF5E21"/>
      </font>
    </dxf>
    <dxf>
      <font>
        <color rgb="FF01A8C1"/>
      </font>
    </dxf>
    <dxf>
      <font>
        <color rgb="FFFF5E21"/>
      </font>
    </dxf>
    <dxf>
      <font>
        <color rgb="FFFF5E21"/>
      </font>
    </dxf>
    <dxf>
      <font>
        <color rgb="FF01A8C1"/>
      </font>
    </dxf>
  </dxfs>
  <tableStyles count="0" defaultTableStyle="TableStyleMedium2" defaultPivotStyle="PivotStyleLight16"/>
  <colors>
    <mruColors>
      <color rgb="FFFF5E21"/>
      <color rgb="FFEAEEF3"/>
      <color rgb="FFE6DBAD"/>
      <color rgb="FF01A8C1"/>
      <color rgb="FF00B095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96611760"/>
        <c:axId val="-796604688"/>
      </c:lineChart>
      <c:catAx>
        <c:axId val="-796611760"/>
        <c:scaling>
          <c:orientation val="minMax"/>
        </c:scaling>
        <c:delete val="1"/>
        <c:axPos val="b"/>
        <c:majorTickMark val="none"/>
        <c:minorTickMark val="none"/>
        <c:tickLblPos val="nextTo"/>
        <c:crossAx val="-796604688"/>
        <c:crosses val="autoZero"/>
        <c:auto val="1"/>
        <c:lblAlgn val="ctr"/>
        <c:lblOffset val="100"/>
        <c:noMultiLvlLbl val="0"/>
      </c:catAx>
      <c:valAx>
        <c:axId val="-7966046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79661176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96610128"/>
        <c:axId val="-796613392"/>
      </c:lineChart>
      <c:catAx>
        <c:axId val="-796610128"/>
        <c:scaling>
          <c:orientation val="minMax"/>
        </c:scaling>
        <c:delete val="1"/>
        <c:axPos val="b"/>
        <c:majorTickMark val="none"/>
        <c:minorTickMark val="none"/>
        <c:tickLblPos val="nextTo"/>
        <c:crossAx val="-796613392"/>
        <c:crosses val="autoZero"/>
        <c:auto val="1"/>
        <c:lblAlgn val="ctr"/>
        <c:lblOffset val="100"/>
        <c:noMultiLvlLbl val="0"/>
      </c:catAx>
      <c:valAx>
        <c:axId val="-796613392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-79661012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3785131404029042"/>
          <c:y val="3.2138118914720799E-2"/>
          <c:w val="0.73852530933633298"/>
          <c:h val="0.900084727768047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'ES - Input dati'!$AB$14</c:f>
              <c:strCache>
                <c:ptCount val="1"/>
                <c:pt idx="0">
                  <c:v>Fine</c:v>
                </c:pt>
              </c:strCache>
            </c:strRef>
          </c:tx>
          <c:spPr>
            <a:solidFill>
              <a:srgbClr val="435361"/>
            </a:solidFill>
            <a:ln w="25400"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ysClr val="windowText" lastClr="000000">
                  <a:lumMod val="65000"/>
                  <a:lumOff val="35000"/>
                </a:sysClr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A98-41C2-A822-EFCD61D3FCBB}"/>
              </c:ext>
            </c:extLst>
          </c:dPt>
          <c:dPt>
            <c:idx val="2"/>
            <c:invertIfNegative val="0"/>
            <c:bubble3D val="0"/>
            <c:spPr>
              <a:solidFill>
                <a:srgbClr val="01A8C1"/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A98-41C2-A822-EFCD61D3FCBB}"/>
              </c:ext>
            </c:extLst>
          </c:dPt>
          <c:dPt>
            <c:idx val="4"/>
            <c:invertIfNegative val="0"/>
            <c:bubble3D val="0"/>
            <c:spPr>
              <a:solidFill>
                <a:srgbClr val="01A8C1"/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A98-41C2-A822-EFCD61D3FCBB}"/>
              </c:ext>
            </c:extLst>
          </c:dPt>
          <c:dPt>
            <c:idx val="6"/>
            <c:invertIfNegative val="0"/>
            <c:bubble3D val="0"/>
            <c:spPr>
              <a:solidFill>
                <a:srgbClr val="01A8C1"/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A98-41C2-A822-EFCD61D3FCBB}"/>
              </c:ext>
            </c:extLst>
          </c:dPt>
          <c:dPt>
            <c:idx val="8"/>
            <c:invertIfNegative val="0"/>
            <c:bubble3D val="0"/>
            <c:spPr>
              <a:solidFill>
                <a:sysClr val="windowText" lastClr="000000">
                  <a:lumMod val="65000"/>
                  <a:lumOff val="35000"/>
                </a:sysClr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A98-41C2-A822-EFCD61D3FCBB}"/>
              </c:ext>
            </c:extLst>
          </c:dPt>
          <c:cat>
            <c:strRef>
              <c:f>'ES - Input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'ES - Input dati'!$AB$15:$AB$23</c:f>
              <c:numCache>
                <c:formatCode>0;\-0;;</c:formatCode>
                <c:ptCount val="9"/>
                <c:pt idx="0">
                  <c:v>4444</c:v>
                </c:pt>
                <c:pt idx="1">
                  <c:v>0</c:v>
                </c:pt>
                <c:pt idx="2">
                  <c:v>3721</c:v>
                </c:pt>
                <c:pt idx="3">
                  <c:v>0</c:v>
                </c:pt>
                <c:pt idx="4">
                  <c:v>2287</c:v>
                </c:pt>
                <c:pt idx="5">
                  <c:v>0</c:v>
                </c:pt>
                <c:pt idx="6">
                  <c:v>1872</c:v>
                </c:pt>
                <c:pt idx="7">
                  <c:v>0</c:v>
                </c:pt>
                <c:pt idx="8">
                  <c:v>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A98-41C2-A822-EFCD61D3FCBB}"/>
            </c:ext>
          </c:extLst>
        </c:ser>
        <c:ser>
          <c:idx val="1"/>
          <c:order val="1"/>
          <c:tx>
            <c:strRef>
              <c:f>'ES - Input dati'!$AC$14</c:f>
              <c:strCache>
                <c:ptCount val="1"/>
                <c:pt idx="0">
                  <c:v>Vuoto</c:v>
                </c:pt>
              </c:strCache>
            </c:strRef>
          </c:tx>
          <c:spPr>
            <a:noFill/>
            <a:ln w="25400">
              <a:noFill/>
            </a:ln>
            <a:effectLst/>
          </c:spPr>
          <c:invertIfNegative val="0"/>
          <c:cat>
            <c:strRef>
              <c:f>'ES - Input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'ES - Input dati'!$AC$15:$AC$23</c:f>
              <c:numCache>
                <c:formatCode>0;\-0;;</c:formatCode>
                <c:ptCount val="9"/>
                <c:pt idx="0">
                  <c:v>0</c:v>
                </c:pt>
                <c:pt idx="1">
                  <c:v>3721</c:v>
                </c:pt>
                <c:pt idx="2">
                  <c:v>0</c:v>
                </c:pt>
                <c:pt idx="3">
                  <c:v>2287</c:v>
                </c:pt>
                <c:pt idx="4">
                  <c:v>0</c:v>
                </c:pt>
                <c:pt idx="5">
                  <c:v>1872</c:v>
                </c:pt>
                <c:pt idx="6">
                  <c:v>0</c:v>
                </c:pt>
                <c:pt idx="7">
                  <c:v>1562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A98-41C2-A822-EFCD61D3FCBB}"/>
            </c:ext>
          </c:extLst>
        </c:ser>
        <c:ser>
          <c:idx val="2"/>
          <c:order val="2"/>
          <c:tx>
            <c:strRef>
              <c:f>'ES - Input dati'!$AD$14</c:f>
              <c:strCache>
                <c:ptCount val="1"/>
                <c:pt idx="0">
                  <c:v>PerdNeg</c:v>
                </c:pt>
              </c:strCache>
            </c:strRef>
          </c:tx>
          <c:spPr>
            <a:solidFill>
              <a:srgbClr val="E41A1C"/>
            </a:solidFill>
            <a:ln w="25400">
              <a:noFill/>
            </a:ln>
            <a:effectLst/>
          </c:spPr>
          <c:invertIfNegative val="0"/>
          <c:cat>
            <c:strRef>
              <c:f>'ES - Input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'ES - Input dati'!$AD$15:$AD$23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A98-41C2-A822-EFCD61D3FCBB}"/>
            </c:ext>
          </c:extLst>
        </c:ser>
        <c:ser>
          <c:idx val="3"/>
          <c:order val="3"/>
          <c:tx>
            <c:strRef>
              <c:f>'ES - Input dati'!$AE$14</c:f>
              <c:strCache>
                <c:ptCount val="1"/>
                <c:pt idx="0">
                  <c:v>GuadNeg</c:v>
                </c:pt>
              </c:strCache>
            </c:strRef>
          </c:tx>
          <c:spPr>
            <a:solidFill>
              <a:srgbClr val="2CA02C"/>
            </a:solidFill>
            <a:ln w="25400">
              <a:noFill/>
            </a:ln>
            <a:effectLst/>
          </c:spPr>
          <c:invertIfNegative val="0"/>
          <c:cat>
            <c:strRef>
              <c:f>'ES - Input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'ES - Input dati'!$AE$15:$AE$23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A98-41C2-A822-EFCD61D3FCBB}"/>
            </c:ext>
          </c:extLst>
        </c:ser>
        <c:ser>
          <c:idx val="4"/>
          <c:order val="4"/>
          <c:tx>
            <c:strRef>
              <c:f>'ES - Input dati'!$AF$14</c:f>
              <c:strCache>
                <c:ptCount val="1"/>
                <c:pt idx="0">
                  <c:v>PerdPos</c:v>
                </c:pt>
              </c:strCache>
            </c:strRef>
          </c:tx>
          <c:spPr>
            <a:solidFill>
              <a:srgbClr val="FF5E21"/>
            </a:solidFill>
            <a:ln w="25400"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'ES - Input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'ES - Input dati'!$AF$15:$AF$23</c:f>
              <c:numCache>
                <c:formatCode>0;\-0;;</c:formatCode>
                <c:ptCount val="9"/>
                <c:pt idx="0">
                  <c:v>0</c:v>
                </c:pt>
                <c:pt idx="1">
                  <c:v>723</c:v>
                </c:pt>
                <c:pt idx="2">
                  <c:v>0</c:v>
                </c:pt>
                <c:pt idx="3">
                  <c:v>1434</c:v>
                </c:pt>
                <c:pt idx="4">
                  <c:v>0</c:v>
                </c:pt>
                <c:pt idx="5">
                  <c:v>415</c:v>
                </c:pt>
                <c:pt idx="6">
                  <c:v>0</c:v>
                </c:pt>
                <c:pt idx="7">
                  <c:v>310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A98-41C2-A822-EFCD61D3FCBB}"/>
            </c:ext>
          </c:extLst>
        </c:ser>
        <c:ser>
          <c:idx val="5"/>
          <c:order val="5"/>
          <c:tx>
            <c:strRef>
              <c:f>'ES - Input dati'!$AG$14</c:f>
              <c:strCache>
                <c:ptCount val="1"/>
                <c:pt idx="0">
                  <c:v>GuadPos</c:v>
                </c:pt>
              </c:strCache>
            </c:strRef>
          </c:tx>
          <c:spPr>
            <a:solidFill>
              <a:srgbClr val="01B1A3"/>
            </a:solidFill>
            <a:ln w="25400">
              <a:noFill/>
            </a:ln>
            <a:effectLst/>
          </c:spPr>
          <c:invertIfNegative val="0"/>
          <c:cat>
            <c:strRef>
              <c:f>'ES - Input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'ES - Input dati'!$AG$15:$AG$23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A98-41C2-A822-EFCD61D3F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-796609584"/>
        <c:axId val="-796606864"/>
      </c:barChart>
      <c:scatterChart>
        <c:scatterStyle val="lineMarker"/>
        <c:varyColors val="0"/>
        <c:ser>
          <c:idx val="6"/>
          <c:order val="6"/>
          <c:tx>
            <c:strRef>
              <c:f>'ES - Input dati'!$AJ$14</c:f>
              <c:strCache>
                <c:ptCount val="1"/>
                <c:pt idx="0">
                  <c:v>Centro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B942-418C-9778-7C949410CE1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B942-418C-9778-7C949410CE1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B942-418C-9778-7C949410CE1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B942-418C-9778-7C949410CE1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B942-418C-9778-7C949410CE1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B942-418C-9778-7C949410CE1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B942-418C-9778-7C949410CE1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B942-418C-9778-7C949410CE1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B942-418C-9778-7C949410CE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'ES - Input dati'!$AJ$15:$AJ$23</c:f>
              <c:numCache>
                <c:formatCode>0;\-0;;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xVal>
          <c:yVal>
            <c:numRef>
              <c:f>'ES - Input dati'!$AM$15:$AM$23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FA98-41C2-A822-EFCD61D3FCBB}"/>
            </c:ext>
          </c:extLst>
        </c:ser>
        <c:ser>
          <c:idx val="7"/>
          <c:order val="7"/>
          <c:tx>
            <c:strRef>
              <c:f>'ES - Input dati'!$AK$14</c:f>
              <c:strCache>
                <c:ptCount val="1"/>
                <c:pt idx="0">
                  <c:v>Destra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5AFBC0E1-8CF9-4855-A08D-3026608EB381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FA98-41C2-A822-EFCD61D3FCB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B942-418C-9778-7C949410CE1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6F11835-412D-4A03-8664-0EF331740D9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B942-418C-9778-7C949410CE1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B942-418C-9778-7C949410CE1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9B7E527-CA37-4684-B2FC-4468FB3C99B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B942-418C-9778-7C949410CE1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B942-418C-9778-7C949410CE1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0D1D661-4565-4C80-81B3-34A61F2B98E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B942-418C-9778-7C949410CE1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B942-418C-9778-7C949410CE1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F2A90BA-02BC-444F-AEBB-F1C74BE61D7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B942-418C-9778-7C949410CE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'ES - Input dati'!$AK$15:$AK$23</c:f>
              <c:numCache>
                <c:formatCode>0;\-0;;</c:formatCode>
                <c:ptCount val="9"/>
                <c:pt idx="0">
                  <c:v>4444</c:v>
                </c:pt>
                <c:pt idx="1">
                  <c:v>#N/A</c:v>
                </c:pt>
                <c:pt idx="2">
                  <c:v>3721</c:v>
                </c:pt>
                <c:pt idx="3">
                  <c:v>#N/A</c:v>
                </c:pt>
                <c:pt idx="4">
                  <c:v>2287</c:v>
                </c:pt>
                <c:pt idx="5">
                  <c:v>#N/A</c:v>
                </c:pt>
                <c:pt idx="6">
                  <c:v>1872</c:v>
                </c:pt>
                <c:pt idx="7">
                  <c:v>#N/A</c:v>
                </c:pt>
                <c:pt idx="8">
                  <c:v>1562</c:v>
                </c:pt>
              </c:numCache>
            </c:numRef>
          </c:xVal>
          <c:yVal>
            <c:numRef>
              <c:f>'ES - Input dati'!$AM$15:$AM$23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'ES - Input dati'!$AN$15:$AN$23</c15:f>
                <c15:dlblRangeCache>
                  <c:ptCount val="9"/>
                  <c:pt idx="0">
                    <c:v>4444</c:v>
                  </c:pt>
                  <c:pt idx="1">
                    <c:v>-723</c:v>
                  </c:pt>
                  <c:pt idx="2">
                    <c:v>3721</c:v>
                  </c:pt>
                  <c:pt idx="3">
                    <c:v>-1434</c:v>
                  </c:pt>
                  <c:pt idx="4">
                    <c:v>2287</c:v>
                  </c:pt>
                  <c:pt idx="5">
                    <c:v>-415</c:v>
                  </c:pt>
                  <c:pt idx="6">
                    <c:v>1872</c:v>
                  </c:pt>
                  <c:pt idx="7">
                    <c:v>-310</c:v>
                  </c:pt>
                  <c:pt idx="8">
                    <c:v>1562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3-FA98-41C2-A822-EFCD61D3FCBB}"/>
            </c:ext>
          </c:extLst>
        </c:ser>
        <c:ser>
          <c:idx val="8"/>
          <c:order val="8"/>
          <c:tx>
            <c:strRef>
              <c:f>'ES - Input dati'!$AL$14</c:f>
              <c:strCache>
                <c:ptCount val="1"/>
                <c:pt idx="0">
                  <c:v>Sinistra X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B942-418C-9778-7C949410CE1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1AD6144-7155-4E61-AB9C-48421C81B3A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B942-418C-9778-7C949410CE1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D-B942-418C-9778-7C949410CE1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5810409-AA51-4E3C-AFBA-E73CFA9BD97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B942-418C-9778-7C949410CE1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B942-418C-9778-7C949410CE1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35F0DEC-63A0-4AC2-BAE0-FDCA62FEF4E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B942-418C-9778-7C949410CE1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1-B942-418C-9778-7C949410CE1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4B98BF6-9FA7-4226-8440-2B75A3270C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B942-418C-9778-7C949410CE1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3-B942-418C-9778-7C949410CE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'ES - Input dati'!$AL$15:$AL$23</c:f>
              <c:numCache>
                <c:formatCode>0;\-0;;</c:formatCode>
                <c:ptCount val="9"/>
                <c:pt idx="0">
                  <c:v>#N/A</c:v>
                </c:pt>
                <c:pt idx="1">
                  <c:v>3721</c:v>
                </c:pt>
                <c:pt idx="2">
                  <c:v>#N/A</c:v>
                </c:pt>
                <c:pt idx="3">
                  <c:v>2287</c:v>
                </c:pt>
                <c:pt idx="4">
                  <c:v>#N/A</c:v>
                </c:pt>
                <c:pt idx="5">
                  <c:v>1872</c:v>
                </c:pt>
                <c:pt idx="6">
                  <c:v>#N/A</c:v>
                </c:pt>
                <c:pt idx="7">
                  <c:v>1562</c:v>
                </c:pt>
                <c:pt idx="8">
                  <c:v>#N/A</c:v>
                </c:pt>
              </c:numCache>
            </c:numRef>
          </c:xVal>
          <c:yVal>
            <c:numRef>
              <c:f>'ES - Input dati'!$AM$15:$AM$23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'ES - Input dati'!$AN$15:$AN$23</c15:f>
                <c15:dlblRangeCache>
                  <c:ptCount val="9"/>
                  <c:pt idx="0">
                    <c:v>4444</c:v>
                  </c:pt>
                  <c:pt idx="1">
                    <c:v>-723</c:v>
                  </c:pt>
                  <c:pt idx="2">
                    <c:v>3721</c:v>
                  </c:pt>
                  <c:pt idx="3">
                    <c:v>-1434</c:v>
                  </c:pt>
                  <c:pt idx="4">
                    <c:v>2287</c:v>
                  </c:pt>
                  <c:pt idx="5">
                    <c:v>-415</c:v>
                  </c:pt>
                  <c:pt idx="6">
                    <c:v>1872</c:v>
                  </c:pt>
                  <c:pt idx="7">
                    <c:v>-310</c:v>
                  </c:pt>
                  <c:pt idx="8">
                    <c:v>1562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D-FA98-41C2-A822-EFCD61D3FCBB}"/>
            </c:ext>
          </c:extLst>
        </c:ser>
        <c:ser>
          <c:idx val="9"/>
          <c:order val="9"/>
          <c:tx>
            <c:strRef>
              <c:f>'ES - Input dati'!$AH$14</c:f>
              <c:strCache>
                <c:ptCount val="1"/>
                <c:pt idx="0">
                  <c:v>Linea 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0"/>
            <c:val val="9.829059829059833E-2"/>
            <c:spPr>
              <a:noFill/>
              <a:ln w="25400" cap="flat" cmpd="sng" algn="ctr">
                <a:solidFill>
                  <a:srgbClr val="647C92"/>
                </a:solidFill>
                <a:round/>
              </a:ln>
              <a:effectLst/>
            </c:spPr>
          </c:errBars>
          <c:xVal>
            <c:numRef>
              <c:f>'ES - Input dati'!$AI$15:$AI$23</c:f>
              <c:numCache>
                <c:formatCode>0;\-0;;</c:formatCode>
                <c:ptCount val="9"/>
                <c:pt idx="0">
                  <c:v>4444</c:v>
                </c:pt>
                <c:pt idx="1">
                  <c:v>3721</c:v>
                </c:pt>
                <c:pt idx="2">
                  <c:v>3721</c:v>
                </c:pt>
                <c:pt idx="3">
                  <c:v>2287</c:v>
                </c:pt>
                <c:pt idx="4">
                  <c:v>2287</c:v>
                </c:pt>
                <c:pt idx="5">
                  <c:v>1872</c:v>
                </c:pt>
                <c:pt idx="6">
                  <c:v>1872</c:v>
                </c:pt>
                <c:pt idx="7">
                  <c:v>1562</c:v>
                </c:pt>
                <c:pt idx="8">
                  <c:v>1562</c:v>
                </c:pt>
              </c:numCache>
            </c:numRef>
          </c:xVal>
          <c:yVal>
            <c:numRef>
              <c:f>'ES - Input dati'!$AH$15:$AH$23</c:f>
              <c:numCache>
                <c:formatCode>General</c:formatCode>
                <c:ptCount val="9"/>
                <c:pt idx="0">
                  <c:v>0.1111111111111111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0.44444444444444442</c:v>
                </c:pt>
                <c:pt idx="4">
                  <c:v>0.55555555555555558</c:v>
                </c:pt>
                <c:pt idx="5">
                  <c:v>0.66666666666666674</c:v>
                </c:pt>
                <c:pt idx="6">
                  <c:v>0.7777777777777779</c:v>
                </c:pt>
                <c:pt idx="7">
                  <c:v>0.88888888888888906</c:v>
                </c:pt>
                <c:pt idx="8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FA98-41C2-A822-EFCD61D3F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6609040"/>
        <c:axId val="-796615568"/>
      </c:scatterChart>
      <c:catAx>
        <c:axId val="-796609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9050" cap="sq" cmpd="sng" algn="ctr">
            <a:solidFill>
              <a:sysClr val="windowText" lastClr="000000">
                <a:lumMod val="50000"/>
                <a:lumOff val="50000"/>
              </a:sysClr>
            </a:solidFill>
            <a:prstDash val="sysDash"/>
            <a:round/>
            <a:headEnd type="oval"/>
            <a:tailEnd type="oval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796606864"/>
        <c:crosses val="autoZero"/>
        <c:auto val="0"/>
        <c:lblAlgn val="ctr"/>
        <c:lblOffset val="100"/>
        <c:tickLblSkip val="1"/>
        <c:noMultiLvlLbl val="0"/>
      </c:catAx>
      <c:valAx>
        <c:axId val="-79660686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ysClr val="window" lastClr="FFFFFF">
                  <a:lumMod val="95000"/>
                </a:sysClr>
              </a:solidFill>
              <a:round/>
            </a:ln>
            <a:effectLst/>
          </c:spPr>
        </c:majorGridlines>
        <c:numFmt formatCode="0;\-0;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796609584"/>
        <c:crosses val="max"/>
        <c:crossBetween val="between"/>
      </c:valAx>
      <c:valAx>
        <c:axId val="-796615568"/>
        <c:scaling>
          <c:orientation val="maxMin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796609040"/>
        <c:crosses val="max"/>
        <c:crossBetween val="midCat"/>
      </c:valAx>
      <c:valAx>
        <c:axId val="-796609040"/>
        <c:scaling>
          <c:orientation val="minMax"/>
        </c:scaling>
        <c:delete val="1"/>
        <c:axPos val="t"/>
        <c:numFmt formatCode="0;\-0;;" sourceLinked="1"/>
        <c:majorTickMark val="out"/>
        <c:minorTickMark val="none"/>
        <c:tickLblPos val="nextTo"/>
        <c:crossAx val="-796615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'ES - Input dati'!$AB$14</c:f>
              <c:strCache>
                <c:ptCount val="1"/>
                <c:pt idx="0">
                  <c:v>Fine</c:v>
                </c:pt>
              </c:strCache>
            </c:strRef>
          </c:tx>
          <c:spPr>
            <a:solidFill>
              <a:srgbClr val="01A8C1"/>
            </a:solidFill>
            <a:ln w="25400">
              <a:noFill/>
            </a:ln>
            <a:effectLst>
              <a:outerShdw blurRad="50800" dist="38100" dir="8100000" algn="tr" rotWithShape="0">
                <a:schemeClr val="bg1">
                  <a:lumMod val="75000"/>
                  <a:alpha val="40000"/>
                </a:schemeClr>
              </a:outerShdw>
            </a:effectLst>
          </c:spPr>
          <c:invertIfNegative val="0"/>
          <c:cat>
            <c:strRef>
              <c:f>'ES - Input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'ES - Input dati'!$AB$15:$AB$23</c:f>
              <c:numCache>
                <c:formatCode>0;\-0;;</c:formatCode>
                <c:ptCount val="9"/>
                <c:pt idx="0">
                  <c:v>4444</c:v>
                </c:pt>
                <c:pt idx="1">
                  <c:v>0</c:v>
                </c:pt>
                <c:pt idx="2">
                  <c:v>3721</c:v>
                </c:pt>
                <c:pt idx="3">
                  <c:v>0</c:v>
                </c:pt>
                <c:pt idx="4">
                  <c:v>2287</c:v>
                </c:pt>
                <c:pt idx="5">
                  <c:v>0</c:v>
                </c:pt>
                <c:pt idx="6">
                  <c:v>1872</c:v>
                </c:pt>
                <c:pt idx="7">
                  <c:v>0</c:v>
                </c:pt>
                <c:pt idx="8">
                  <c:v>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C-A648-9D30-F3E768855041}"/>
            </c:ext>
          </c:extLst>
        </c:ser>
        <c:ser>
          <c:idx val="1"/>
          <c:order val="1"/>
          <c:tx>
            <c:strRef>
              <c:f>'ES - Input dati'!$AC$14</c:f>
              <c:strCache>
                <c:ptCount val="1"/>
                <c:pt idx="0">
                  <c:v>Vuoto</c:v>
                </c:pt>
              </c:strCache>
            </c:strRef>
          </c:tx>
          <c:spPr>
            <a:noFill/>
            <a:ln w="25400">
              <a:noFill/>
            </a:ln>
            <a:effectLst/>
          </c:spPr>
          <c:invertIfNegative val="0"/>
          <c:cat>
            <c:strRef>
              <c:f>'ES - Input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'ES - Input dati'!$AC$15:$AC$23</c:f>
              <c:numCache>
                <c:formatCode>0;\-0;;</c:formatCode>
                <c:ptCount val="9"/>
                <c:pt idx="0">
                  <c:v>0</c:v>
                </c:pt>
                <c:pt idx="1">
                  <c:v>3721</c:v>
                </c:pt>
                <c:pt idx="2">
                  <c:v>0</c:v>
                </c:pt>
                <c:pt idx="3">
                  <c:v>2287</c:v>
                </c:pt>
                <c:pt idx="4">
                  <c:v>0</c:v>
                </c:pt>
                <c:pt idx="5">
                  <c:v>1872</c:v>
                </c:pt>
                <c:pt idx="6">
                  <c:v>0</c:v>
                </c:pt>
                <c:pt idx="7">
                  <c:v>1562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2C-A648-9D30-F3E768855041}"/>
            </c:ext>
          </c:extLst>
        </c:ser>
        <c:ser>
          <c:idx val="2"/>
          <c:order val="2"/>
          <c:tx>
            <c:strRef>
              <c:f>'ES - Input dati'!$AD$14</c:f>
              <c:strCache>
                <c:ptCount val="1"/>
                <c:pt idx="0">
                  <c:v>PerdNeg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strRef>
              <c:f>'ES - Input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'ES - Input dati'!$AD$15:$AD$23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2C-A648-9D30-F3E768855041}"/>
            </c:ext>
          </c:extLst>
        </c:ser>
        <c:ser>
          <c:idx val="3"/>
          <c:order val="3"/>
          <c:tx>
            <c:strRef>
              <c:f>'ES - Input dati'!$AE$14</c:f>
              <c:strCache>
                <c:ptCount val="1"/>
                <c:pt idx="0">
                  <c:v>GuadNeg</c:v>
                </c:pt>
              </c:strCache>
            </c:strRef>
          </c:tx>
          <c:spPr>
            <a:solidFill>
              <a:srgbClr val="2CA02C"/>
            </a:solidFill>
            <a:ln w="25400">
              <a:noFill/>
            </a:ln>
            <a:effectLst/>
          </c:spPr>
          <c:invertIfNegative val="0"/>
          <c:cat>
            <c:strRef>
              <c:f>'ES - Input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'ES - Input dati'!$AE$15:$AE$23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2C-A648-9D30-F3E768855041}"/>
            </c:ext>
          </c:extLst>
        </c:ser>
        <c:ser>
          <c:idx val="4"/>
          <c:order val="4"/>
          <c:tx>
            <c:strRef>
              <c:f>'ES - Input dati'!$AF$14</c:f>
              <c:strCache>
                <c:ptCount val="1"/>
                <c:pt idx="0">
                  <c:v>PerdPos</c:v>
                </c:pt>
              </c:strCache>
            </c:strRef>
          </c:tx>
          <c:spPr>
            <a:solidFill>
              <a:srgbClr val="FF5E21"/>
            </a:solidFill>
            <a:ln w="25400">
              <a:noFill/>
            </a:ln>
            <a:effectLst>
              <a:outerShdw blurRad="50800" dist="38100" dir="8100000" algn="tr" rotWithShape="0">
                <a:schemeClr val="bg1">
                  <a:lumMod val="75000"/>
                  <a:alpha val="40000"/>
                </a:schemeClr>
              </a:outerShdw>
            </a:effectLst>
          </c:spPr>
          <c:invertIfNegative val="0"/>
          <c:cat>
            <c:strRef>
              <c:f>'ES - Input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'ES - Input dati'!$AF$15:$AF$23</c:f>
              <c:numCache>
                <c:formatCode>0;\-0;;</c:formatCode>
                <c:ptCount val="9"/>
                <c:pt idx="0">
                  <c:v>0</c:v>
                </c:pt>
                <c:pt idx="1">
                  <c:v>723</c:v>
                </c:pt>
                <c:pt idx="2">
                  <c:v>0</c:v>
                </c:pt>
                <c:pt idx="3">
                  <c:v>1434</c:v>
                </c:pt>
                <c:pt idx="4">
                  <c:v>0</c:v>
                </c:pt>
                <c:pt idx="5">
                  <c:v>415</c:v>
                </c:pt>
                <c:pt idx="6">
                  <c:v>0</c:v>
                </c:pt>
                <c:pt idx="7">
                  <c:v>310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2C-A648-9D30-F3E768855041}"/>
            </c:ext>
          </c:extLst>
        </c:ser>
        <c:ser>
          <c:idx val="5"/>
          <c:order val="5"/>
          <c:tx>
            <c:strRef>
              <c:f>'ES - Input dati'!$AG$14</c:f>
              <c:strCache>
                <c:ptCount val="1"/>
                <c:pt idx="0">
                  <c:v>GuadPos</c:v>
                </c:pt>
              </c:strCache>
            </c:strRef>
          </c:tx>
          <c:spPr>
            <a:solidFill>
              <a:srgbClr val="2CA02C"/>
            </a:solidFill>
            <a:ln w="25400">
              <a:noFill/>
            </a:ln>
            <a:effectLst/>
          </c:spPr>
          <c:invertIfNegative val="0"/>
          <c:cat>
            <c:strRef>
              <c:f>'ES - Input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'ES - Input dati'!$AG$15:$AG$23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2C-A648-9D30-F3E768855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796607408"/>
        <c:axId val="-796615024"/>
      </c:barChart>
      <c:scatterChart>
        <c:scatterStyle val="lineMarker"/>
        <c:varyColors val="0"/>
        <c:ser>
          <c:idx val="6"/>
          <c:order val="6"/>
          <c:tx>
            <c:strRef>
              <c:f>'ES - Input dati'!$AJ$14</c:f>
              <c:strCache>
                <c:ptCount val="1"/>
                <c:pt idx="0">
                  <c:v>Centro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5F2-48E4-9B2B-4D92EF26B86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5F2-48E4-9B2B-4D92EF26B86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5F2-48E4-9B2B-4D92EF26B86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5F2-48E4-9B2B-4D92EF26B86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5F2-48E4-9B2B-4D92EF26B86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5F2-48E4-9B2B-4D92EF26B86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15F2-48E4-9B2B-4D92EF26B86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5F2-48E4-9B2B-4D92EF26B86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15F2-48E4-9B2B-4D92EF26B8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'ES - Input dati'!$AJ$15:$AJ$23</c:f>
              <c:numCache>
                <c:formatCode>0;\-0;;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xVal>
          <c:yVal>
            <c:numRef>
              <c:f>'ES - Input dati'!$AM$15:$AM$23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B2C-A648-9D30-F3E768855041}"/>
            </c:ext>
          </c:extLst>
        </c:ser>
        <c:ser>
          <c:idx val="7"/>
          <c:order val="7"/>
          <c:tx>
            <c:strRef>
              <c:f>'ES - Input dati'!$AK$14</c:f>
              <c:strCache>
                <c:ptCount val="1"/>
                <c:pt idx="0">
                  <c:v>Destra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57019674-90A4-4805-81A2-A2DCE6DF0CF3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8B2C-A648-9D30-F3E76885504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15F2-48E4-9B2B-4D92EF26B86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4BA6014-CCE4-4DD3-AAC2-B47A375751F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5F2-48E4-9B2B-4D92EF26B86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15F2-48E4-9B2B-4D92EF26B86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8E55D9F-771F-429F-9D02-1CB2349424F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15F2-48E4-9B2B-4D92EF26B86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15F2-48E4-9B2B-4D92EF26B86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C2CB320-5755-4E0E-9B6A-800686B9132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15F2-48E4-9B2B-4D92EF26B86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15F2-48E4-9B2B-4D92EF26B86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3065075-0910-4DCD-BF4D-9BAF5BA5115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15F2-48E4-9B2B-4D92EF26B8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'ES - Input dati'!$AK$15:$AK$23</c:f>
              <c:numCache>
                <c:formatCode>0;\-0;;</c:formatCode>
                <c:ptCount val="9"/>
                <c:pt idx="0">
                  <c:v>4444</c:v>
                </c:pt>
                <c:pt idx="1">
                  <c:v>#N/A</c:v>
                </c:pt>
                <c:pt idx="2">
                  <c:v>3721</c:v>
                </c:pt>
                <c:pt idx="3">
                  <c:v>#N/A</c:v>
                </c:pt>
                <c:pt idx="4">
                  <c:v>2287</c:v>
                </c:pt>
                <c:pt idx="5">
                  <c:v>#N/A</c:v>
                </c:pt>
                <c:pt idx="6">
                  <c:v>1872</c:v>
                </c:pt>
                <c:pt idx="7">
                  <c:v>#N/A</c:v>
                </c:pt>
                <c:pt idx="8">
                  <c:v>1562</c:v>
                </c:pt>
              </c:numCache>
            </c:numRef>
          </c:xVal>
          <c:yVal>
            <c:numRef>
              <c:f>'ES - Input dati'!$AM$15:$AM$23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'ES - Input dati'!$AN$15:$AN$23</c15:f>
                <c15:dlblRangeCache>
                  <c:ptCount val="9"/>
                  <c:pt idx="0">
                    <c:v>4444</c:v>
                  </c:pt>
                  <c:pt idx="1">
                    <c:v>-723</c:v>
                  </c:pt>
                  <c:pt idx="2">
                    <c:v>3721</c:v>
                  </c:pt>
                  <c:pt idx="3">
                    <c:v>-1434</c:v>
                  </c:pt>
                  <c:pt idx="4">
                    <c:v>2287</c:v>
                  </c:pt>
                  <c:pt idx="5">
                    <c:v>-415</c:v>
                  </c:pt>
                  <c:pt idx="6">
                    <c:v>1872</c:v>
                  </c:pt>
                  <c:pt idx="7">
                    <c:v>-310</c:v>
                  </c:pt>
                  <c:pt idx="8">
                    <c:v>1562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9-8B2C-A648-9D30-F3E768855041}"/>
            </c:ext>
          </c:extLst>
        </c:ser>
        <c:ser>
          <c:idx val="8"/>
          <c:order val="8"/>
          <c:tx>
            <c:strRef>
              <c:f>'ES - Input dati'!$AL$14</c:f>
              <c:strCache>
                <c:ptCount val="1"/>
                <c:pt idx="0">
                  <c:v>Sinistra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15F2-48E4-9B2B-4D92EF26B86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AA9AB48-869F-4CC1-9A95-09031583945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15F2-48E4-9B2B-4D92EF26B86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15F2-48E4-9B2B-4D92EF26B86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98CA513-9A3C-466E-8170-84C0D711B74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15F2-48E4-9B2B-4D92EF26B86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15F2-48E4-9B2B-4D92EF26B86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4B106F9-7D32-47E8-AB1F-297309255A0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15F2-48E4-9B2B-4D92EF26B86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15F2-48E4-9B2B-4D92EF26B86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2BB84B3-656B-4EF1-A9CD-F39C2591C73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15F2-48E4-9B2B-4D92EF26B86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15F2-48E4-9B2B-4D92EF26B8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'ES - Input dati'!$AL$15:$AL$23</c:f>
              <c:numCache>
                <c:formatCode>0;\-0;;</c:formatCode>
                <c:ptCount val="9"/>
                <c:pt idx="0">
                  <c:v>#N/A</c:v>
                </c:pt>
                <c:pt idx="1">
                  <c:v>3721</c:v>
                </c:pt>
                <c:pt idx="2">
                  <c:v>#N/A</c:v>
                </c:pt>
                <c:pt idx="3">
                  <c:v>2287</c:v>
                </c:pt>
                <c:pt idx="4">
                  <c:v>#N/A</c:v>
                </c:pt>
                <c:pt idx="5">
                  <c:v>1872</c:v>
                </c:pt>
                <c:pt idx="6">
                  <c:v>#N/A</c:v>
                </c:pt>
                <c:pt idx="7">
                  <c:v>1562</c:v>
                </c:pt>
                <c:pt idx="8">
                  <c:v>#N/A</c:v>
                </c:pt>
              </c:numCache>
            </c:numRef>
          </c:xVal>
          <c:yVal>
            <c:numRef>
              <c:f>'ES - Input dati'!$AM$15:$AM$23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'ES - Input dati'!$AN$15:$AN$23</c15:f>
                <c15:dlblRangeCache>
                  <c:ptCount val="9"/>
                  <c:pt idx="0">
                    <c:v>4444</c:v>
                  </c:pt>
                  <c:pt idx="1">
                    <c:v>-723</c:v>
                  </c:pt>
                  <c:pt idx="2">
                    <c:v>3721</c:v>
                  </c:pt>
                  <c:pt idx="3">
                    <c:v>-1434</c:v>
                  </c:pt>
                  <c:pt idx="4">
                    <c:v>2287</c:v>
                  </c:pt>
                  <c:pt idx="5">
                    <c:v>-415</c:v>
                  </c:pt>
                  <c:pt idx="6">
                    <c:v>1872</c:v>
                  </c:pt>
                  <c:pt idx="7">
                    <c:v>-310</c:v>
                  </c:pt>
                  <c:pt idx="8">
                    <c:v>1562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3-8B2C-A648-9D30-F3E768855041}"/>
            </c:ext>
          </c:extLst>
        </c:ser>
        <c:ser>
          <c:idx val="9"/>
          <c:order val="9"/>
          <c:tx>
            <c:strRef>
              <c:f>'ES - Input dati'!$AH$14</c:f>
              <c:strCache>
                <c:ptCount val="1"/>
                <c:pt idx="0">
                  <c:v>Linea 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1"/>
            <c:val val="9.8290598290598288E-2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'ES - Input dati'!$AI$15:$AI$23</c:f>
              <c:numCache>
                <c:formatCode>0;\-0;;</c:formatCode>
                <c:ptCount val="9"/>
                <c:pt idx="0">
                  <c:v>4444</c:v>
                </c:pt>
                <c:pt idx="1">
                  <c:v>3721</c:v>
                </c:pt>
                <c:pt idx="2">
                  <c:v>3721</c:v>
                </c:pt>
                <c:pt idx="3">
                  <c:v>2287</c:v>
                </c:pt>
                <c:pt idx="4">
                  <c:v>2287</c:v>
                </c:pt>
                <c:pt idx="5">
                  <c:v>1872</c:v>
                </c:pt>
                <c:pt idx="6">
                  <c:v>1872</c:v>
                </c:pt>
                <c:pt idx="7">
                  <c:v>1562</c:v>
                </c:pt>
                <c:pt idx="8">
                  <c:v>1562</c:v>
                </c:pt>
              </c:numCache>
            </c:numRef>
          </c:xVal>
          <c:yVal>
            <c:numRef>
              <c:f>'ES - Input dati'!$AH$15:$AH$23</c:f>
              <c:numCache>
                <c:formatCode>General</c:formatCode>
                <c:ptCount val="9"/>
                <c:pt idx="0">
                  <c:v>0.1111111111111111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0.44444444444444442</c:v>
                </c:pt>
                <c:pt idx="4">
                  <c:v>0.55555555555555558</c:v>
                </c:pt>
                <c:pt idx="5">
                  <c:v>0.66666666666666674</c:v>
                </c:pt>
                <c:pt idx="6">
                  <c:v>0.7777777777777779</c:v>
                </c:pt>
                <c:pt idx="7">
                  <c:v>0.88888888888888906</c:v>
                </c:pt>
                <c:pt idx="8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8B2C-A648-9D30-F3E768855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6605776"/>
        <c:axId val="-796606320"/>
      </c:scatterChart>
      <c:catAx>
        <c:axId val="-796607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796615024"/>
        <c:crosses val="autoZero"/>
        <c:auto val="0"/>
        <c:lblAlgn val="ctr"/>
        <c:lblOffset val="100"/>
        <c:tickLblSkip val="1"/>
        <c:noMultiLvlLbl val="0"/>
      </c:catAx>
      <c:valAx>
        <c:axId val="-79661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\-0;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796607408"/>
        <c:crosses val="max"/>
        <c:crossBetween val="between"/>
      </c:valAx>
      <c:valAx>
        <c:axId val="-796606320"/>
        <c:scaling>
          <c:orientation val="maxMin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796605776"/>
        <c:crosses val="max"/>
        <c:crossBetween val="midCat"/>
      </c:valAx>
      <c:valAx>
        <c:axId val="-796605776"/>
        <c:scaling>
          <c:orientation val="minMax"/>
        </c:scaling>
        <c:delete val="1"/>
        <c:axPos val="t"/>
        <c:numFmt formatCode="0;\-0;;" sourceLinked="1"/>
        <c:majorTickMark val="out"/>
        <c:minorTickMark val="none"/>
        <c:tickLblPos val="nextTo"/>
        <c:crossAx val="-7966063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96612848"/>
        <c:axId val="-796618832"/>
      </c:lineChart>
      <c:catAx>
        <c:axId val="-796612848"/>
        <c:scaling>
          <c:orientation val="minMax"/>
        </c:scaling>
        <c:delete val="1"/>
        <c:axPos val="b"/>
        <c:majorTickMark val="none"/>
        <c:minorTickMark val="none"/>
        <c:tickLblPos val="nextTo"/>
        <c:crossAx val="-796618832"/>
        <c:crosses val="autoZero"/>
        <c:auto val="1"/>
        <c:lblAlgn val="ctr"/>
        <c:lblOffset val="100"/>
        <c:noMultiLvlLbl val="0"/>
      </c:catAx>
      <c:valAx>
        <c:axId val="-7966188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79661284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40598704"/>
        <c:axId val="-940606320"/>
      </c:lineChart>
      <c:catAx>
        <c:axId val="-940598704"/>
        <c:scaling>
          <c:orientation val="minMax"/>
        </c:scaling>
        <c:delete val="1"/>
        <c:axPos val="b"/>
        <c:majorTickMark val="none"/>
        <c:minorTickMark val="none"/>
        <c:tickLblPos val="nextTo"/>
        <c:crossAx val="-940606320"/>
        <c:crosses val="autoZero"/>
        <c:auto val="1"/>
        <c:lblAlgn val="ctr"/>
        <c:lblOffset val="100"/>
        <c:noMultiLvlLbl val="0"/>
      </c:catAx>
      <c:valAx>
        <c:axId val="-940606320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-94059870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3785131404029042"/>
          <c:y val="3.2138118914720799E-2"/>
          <c:w val="0.73852530933633298"/>
          <c:h val="0.900084727768047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'VUOTO Immissione dati'!$AB$14</c:f>
              <c:strCache>
                <c:ptCount val="1"/>
                <c:pt idx="0">
                  <c:v>Fine</c:v>
                </c:pt>
              </c:strCache>
            </c:strRef>
          </c:tx>
          <c:spPr>
            <a:solidFill>
              <a:srgbClr val="435361"/>
            </a:solidFill>
            <a:ln w="25400"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ysClr val="windowText" lastClr="000000">
                  <a:lumMod val="65000"/>
                  <a:lumOff val="35000"/>
                </a:sysClr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82C-054C-96A8-D81B70204D2C}"/>
              </c:ext>
            </c:extLst>
          </c:dPt>
          <c:dPt>
            <c:idx val="2"/>
            <c:invertIfNegative val="0"/>
            <c:bubble3D val="0"/>
            <c:spPr>
              <a:solidFill>
                <a:srgbClr val="01A8C1"/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82C-054C-96A8-D81B70204D2C}"/>
              </c:ext>
            </c:extLst>
          </c:dPt>
          <c:dPt>
            <c:idx val="4"/>
            <c:invertIfNegative val="0"/>
            <c:bubble3D val="0"/>
            <c:spPr>
              <a:solidFill>
                <a:srgbClr val="01A8C1"/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82C-054C-96A8-D81B70204D2C}"/>
              </c:ext>
            </c:extLst>
          </c:dPt>
          <c:dPt>
            <c:idx val="6"/>
            <c:invertIfNegative val="0"/>
            <c:bubble3D val="0"/>
            <c:spPr>
              <a:solidFill>
                <a:srgbClr val="01A8C1"/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82C-054C-96A8-D81B70204D2C}"/>
              </c:ext>
            </c:extLst>
          </c:dPt>
          <c:dPt>
            <c:idx val="8"/>
            <c:invertIfNegative val="0"/>
            <c:bubble3D val="0"/>
            <c:spPr>
              <a:solidFill>
                <a:sysClr val="windowText" lastClr="000000">
                  <a:lumMod val="65000"/>
                  <a:lumOff val="35000"/>
                </a:sysClr>
              </a:solidFill>
              <a:ln w="25400">
                <a:noFill/>
              </a:ln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82C-054C-96A8-D81B70204D2C}"/>
              </c:ext>
            </c:extLst>
          </c:dPt>
          <c:cat>
            <c:strRef>
              <c:f>'VUOTO Immissione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'VUOTO Immissione dati'!$AB$15:$AB$23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2C-054C-96A8-D81B70204D2C}"/>
            </c:ext>
          </c:extLst>
        </c:ser>
        <c:ser>
          <c:idx val="1"/>
          <c:order val="1"/>
          <c:tx>
            <c:strRef>
              <c:f>'VUOTO Immissione dati'!$AC$14</c:f>
              <c:strCache>
                <c:ptCount val="1"/>
                <c:pt idx="0">
                  <c:v>Vuoto</c:v>
                </c:pt>
              </c:strCache>
            </c:strRef>
          </c:tx>
          <c:spPr>
            <a:noFill/>
            <a:ln w="25400">
              <a:noFill/>
            </a:ln>
            <a:effectLst/>
          </c:spPr>
          <c:invertIfNegative val="0"/>
          <c:cat>
            <c:strRef>
              <c:f>'VUOTO Immissione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'VUOTO Immissione dati'!$AC$15:$AC$23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82C-054C-96A8-D81B70204D2C}"/>
            </c:ext>
          </c:extLst>
        </c:ser>
        <c:ser>
          <c:idx val="2"/>
          <c:order val="2"/>
          <c:tx>
            <c:strRef>
              <c:f>'VUOTO Immissione dati'!$AD$14</c:f>
              <c:strCache>
                <c:ptCount val="1"/>
                <c:pt idx="0">
                  <c:v>PerdNeg</c:v>
                </c:pt>
              </c:strCache>
            </c:strRef>
          </c:tx>
          <c:spPr>
            <a:solidFill>
              <a:srgbClr val="E41A1C"/>
            </a:solidFill>
            <a:ln w="25400">
              <a:noFill/>
            </a:ln>
            <a:effectLst/>
          </c:spPr>
          <c:invertIfNegative val="0"/>
          <c:cat>
            <c:strRef>
              <c:f>'VUOTO Immissione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'VUOTO Immissione dati'!$AD$15:$AD$23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82C-054C-96A8-D81B70204D2C}"/>
            </c:ext>
          </c:extLst>
        </c:ser>
        <c:ser>
          <c:idx val="3"/>
          <c:order val="3"/>
          <c:tx>
            <c:strRef>
              <c:f>'VUOTO Immissione dati'!$AE$14</c:f>
              <c:strCache>
                <c:ptCount val="1"/>
                <c:pt idx="0">
                  <c:v>GuadNeg</c:v>
                </c:pt>
              </c:strCache>
            </c:strRef>
          </c:tx>
          <c:spPr>
            <a:solidFill>
              <a:srgbClr val="2CA02C"/>
            </a:solidFill>
            <a:ln w="25400">
              <a:noFill/>
            </a:ln>
            <a:effectLst/>
          </c:spPr>
          <c:invertIfNegative val="0"/>
          <c:cat>
            <c:strRef>
              <c:f>'VUOTO Immissione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'VUOTO Immissione dati'!$AE$15:$AE$23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82C-054C-96A8-D81B70204D2C}"/>
            </c:ext>
          </c:extLst>
        </c:ser>
        <c:ser>
          <c:idx val="4"/>
          <c:order val="4"/>
          <c:tx>
            <c:strRef>
              <c:f>'VUOTO Immissione dati'!$AF$14</c:f>
              <c:strCache>
                <c:ptCount val="1"/>
                <c:pt idx="0">
                  <c:v>PerdPos</c:v>
                </c:pt>
              </c:strCache>
            </c:strRef>
          </c:tx>
          <c:spPr>
            <a:solidFill>
              <a:srgbClr val="FF5E21"/>
            </a:solidFill>
            <a:ln w="25400">
              <a:noFill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'VUOTO Immissione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'VUOTO Immissione dati'!$AF$15:$AF$23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82C-054C-96A8-D81B70204D2C}"/>
            </c:ext>
          </c:extLst>
        </c:ser>
        <c:ser>
          <c:idx val="5"/>
          <c:order val="5"/>
          <c:tx>
            <c:strRef>
              <c:f>'VUOTO Immissione dati'!$AG$14</c:f>
              <c:strCache>
                <c:ptCount val="1"/>
                <c:pt idx="0">
                  <c:v>GuadPos</c:v>
                </c:pt>
              </c:strCache>
            </c:strRef>
          </c:tx>
          <c:spPr>
            <a:solidFill>
              <a:srgbClr val="01B1A3"/>
            </a:solidFill>
            <a:ln w="25400">
              <a:noFill/>
            </a:ln>
            <a:effectLst/>
          </c:spPr>
          <c:invertIfNegative val="0"/>
          <c:cat>
            <c:strRef>
              <c:f>'VUOTO Immissione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'VUOTO Immissione dati'!$AG$15:$AG$23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82C-054C-96A8-D81B70204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-940598160"/>
        <c:axId val="-940606864"/>
      </c:barChart>
      <c:scatterChart>
        <c:scatterStyle val="lineMarker"/>
        <c:varyColors val="0"/>
        <c:ser>
          <c:idx val="6"/>
          <c:order val="6"/>
          <c:tx>
            <c:strRef>
              <c:f>'VUOTO Immissione dati'!$AJ$14</c:f>
              <c:strCache>
                <c:ptCount val="1"/>
                <c:pt idx="0">
                  <c:v>Centro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2709-4F0A-8B8F-B20E578D987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2709-4F0A-8B8F-B20E578D987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2709-4F0A-8B8F-B20E578D987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2709-4F0A-8B8F-B20E578D987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2709-4F0A-8B8F-B20E578D987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2709-4F0A-8B8F-B20E578D987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2709-4F0A-8B8F-B20E578D987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2709-4F0A-8B8F-B20E578D987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2709-4F0A-8B8F-B20E578D98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'VUOTO Immissione dati'!$AJ$15:$AJ$23</c:f>
              <c:numCache>
                <c:formatCode>0;\-0;;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xVal>
          <c:yVal>
            <c:numRef>
              <c:f>'VUOTO Immissione dati'!$AM$15:$AM$23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E82C-054C-96A8-D81B70204D2C}"/>
            </c:ext>
          </c:extLst>
        </c:ser>
        <c:ser>
          <c:idx val="7"/>
          <c:order val="7"/>
          <c:tx>
            <c:strRef>
              <c:f>'VUOTO Immissione dati'!$AK$14</c:f>
              <c:strCache>
                <c:ptCount val="1"/>
                <c:pt idx="0">
                  <c:v>Destra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F63BAA4E-6682-4828-A43D-8E11C23F15AC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E82C-054C-96A8-D81B70204D2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43D0A1C-9A15-449C-8B2F-8DDEBFCB87BB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E82C-054C-96A8-D81B70204D2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2709-4F0A-8B8F-B20E578D987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F7E01CF-660D-40D0-B666-86E54D4BBB72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E82C-054C-96A8-D81B70204D2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2709-4F0A-8B8F-B20E578D987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7D025EF-C1C0-4FD9-800F-7990AB66424A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E82C-054C-96A8-D81B70204D2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2709-4F0A-8B8F-B20E578D987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35FB997-DBCA-44E6-8AEF-11180B595BB5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E82C-054C-96A8-D81B70204D2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2709-4F0A-8B8F-B20E578D98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'VUOTO Immissione dati'!$AK$15:$AK$23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#N/A</c:v>
                </c:pt>
                <c:pt idx="3">
                  <c:v>0</c:v>
                </c:pt>
                <c:pt idx="4">
                  <c:v>#N/A</c:v>
                </c:pt>
                <c:pt idx="5">
                  <c:v>0</c:v>
                </c:pt>
                <c:pt idx="6">
                  <c:v>#N/A</c:v>
                </c:pt>
                <c:pt idx="7">
                  <c:v>0</c:v>
                </c:pt>
                <c:pt idx="8">
                  <c:v>#N/A</c:v>
                </c:pt>
              </c:numCache>
            </c:numRef>
          </c:xVal>
          <c:yVal>
            <c:numRef>
              <c:f>'VUOTO Immissione dati'!$AM$15:$AM$23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'VUOTO Immissione dati'!$AN$15:$AN$23</c15:f>
                <c15:dlblRangeCache>
                  <c:ptCount val="9"/>
                </c15:dlblRangeCache>
              </c15:datalabelsRange>
            </c:ext>
            <c:ext xmlns:c16="http://schemas.microsoft.com/office/drawing/2014/chart" uri="{C3380CC4-5D6E-409C-BE32-E72D297353CC}">
              <c16:uniqueId val="{00000023-E82C-054C-96A8-D81B70204D2C}"/>
            </c:ext>
          </c:extLst>
        </c:ser>
        <c:ser>
          <c:idx val="8"/>
          <c:order val="8"/>
          <c:tx>
            <c:strRef>
              <c:f>'VUOTO Immissione dati'!$AL$14</c:f>
              <c:strCache>
                <c:ptCount val="1"/>
                <c:pt idx="0">
                  <c:v>Sinistra X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2709-4F0A-8B8F-B20E578D987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2709-4F0A-8B8F-B20E578D987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2709-4F0A-8B8F-B20E578D987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2709-4F0A-8B8F-B20E578D987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2709-4F0A-8B8F-B20E578D987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2709-4F0A-8B8F-B20E578D987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D-2709-4F0A-8B8F-B20E578D987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2709-4F0A-8B8F-B20E578D987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2709-4F0A-8B8F-B20E578D98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'VUOTO Immissione dati'!$AL$15:$AL$23</c:f>
              <c:numCache>
                <c:formatCode>0;\-0;;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xVal>
          <c:yVal>
            <c:numRef>
              <c:f>'VUOTO Immissione dati'!$AM$15:$AM$23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E82C-054C-96A8-D81B70204D2C}"/>
            </c:ext>
          </c:extLst>
        </c:ser>
        <c:ser>
          <c:idx val="9"/>
          <c:order val="9"/>
          <c:tx>
            <c:strRef>
              <c:f>'VUOTO Immissione dati'!$AH$14</c:f>
              <c:strCache>
                <c:ptCount val="1"/>
                <c:pt idx="0">
                  <c:v>Linea 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0"/>
            <c:val val="9.829059829059833E-2"/>
            <c:spPr>
              <a:noFill/>
              <a:ln w="25400" cap="flat" cmpd="sng" algn="ctr">
                <a:solidFill>
                  <a:srgbClr val="647C92"/>
                </a:solidFill>
                <a:round/>
              </a:ln>
              <a:effectLst/>
            </c:spPr>
          </c:errBars>
          <c:xVal>
            <c:numRef>
              <c:f>'VUOTO Immissione dati'!$AI$15:$AI$23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'VUOTO Immissione dati'!$AH$15:$AH$23</c:f>
              <c:numCache>
                <c:formatCode>General</c:formatCode>
                <c:ptCount val="9"/>
                <c:pt idx="0">
                  <c:v>0.1111111111111111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0.44444444444444442</c:v>
                </c:pt>
                <c:pt idx="4">
                  <c:v>0.55555555555555558</c:v>
                </c:pt>
                <c:pt idx="5">
                  <c:v>0.66666666666666674</c:v>
                </c:pt>
                <c:pt idx="6">
                  <c:v>0.7777777777777779</c:v>
                </c:pt>
                <c:pt idx="7">
                  <c:v>0.88888888888888906</c:v>
                </c:pt>
                <c:pt idx="8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E82C-054C-96A8-D81B70204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40595440"/>
        <c:axId val="-940597616"/>
      </c:scatterChart>
      <c:catAx>
        <c:axId val="-9405981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9050" cap="sq" cmpd="sng" algn="ctr">
            <a:solidFill>
              <a:sysClr val="windowText" lastClr="000000">
                <a:lumMod val="50000"/>
                <a:lumOff val="50000"/>
              </a:sysClr>
            </a:solidFill>
            <a:prstDash val="sysDash"/>
            <a:round/>
            <a:headEnd type="oval"/>
            <a:tailEnd type="oval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940606864"/>
        <c:crosses val="autoZero"/>
        <c:auto val="0"/>
        <c:lblAlgn val="ctr"/>
        <c:lblOffset val="100"/>
        <c:tickLblSkip val="1"/>
        <c:noMultiLvlLbl val="0"/>
      </c:catAx>
      <c:valAx>
        <c:axId val="-940606864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ysClr val="window" lastClr="FFFFFF">
                  <a:lumMod val="95000"/>
                </a:sysClr>
              </a:solidFill>
              <a:round/>
            </a:ln>
            <a:effectLst/>
          </c:spPr>
        </c:majorGridlines>
        <c:numFmt formatCode="0;\-0;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940598160"/>
        <c:crosses val="max"/>
        <c:crossBetween val="between"/>
      </c:valAx>
      <c:valAx>
        <c:axId val="-940597616"/>
        <c:scaling>
          <c:orientation val="maxMin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940595440"/>
        <c:crosses val="max"/>
        <c:crossBetween val="midCat"/>
      </c:valAx>
      <c:valAx>
        <c:axId val="-940595440"/>
        <c:scaling>
          <c:orientation val="minMax"/>
        </c:scaling>
        <c:delete val="1"/>
        <c:axPos val="t"/>
        <c:numFmt formatCode="0;\-0;;" sourceLinked="1"/>
        <c:majorTickMark val="out"/>
        <c:minorTickMark val="none"/>
        <c:tickLblPos val="nextTo"/>
        <c:crossAx val="-940597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'VUOTO Immissione dati'!$AB$14</c:f>
              <c:strCache>
                <c:ptCount val="1"/>
                <c:pt idx="0">
                  <c:v>Fine</c:v>
                </c:pt>
              </c:strCache>
            </c:strRef>
          </c:tx>
          <c:spPr>
            <a:solidFill>
              <a:srgbClr val="01A8C1"/>
            </a:solidFill>
            <a:ln w="25400">
              <a:noFill/>
            </a:ln>
            <a:effectLst>
              <a:outerShdw blurRad="50800" dist="38100" dir="8100000" algn="tr" rotWithShape="0">
                <a:schemeClr val="bg1">
                  <a:lumMod val="75000"/>
                  <a:alpha val="40000"/>
                </a:schemeClr>
              </a:outerShdw>
            </a:effectLst>
          </c:spPr>
          <c:invertIfNegative val="0"/>
          <c:cat>
            <c:strRef>
              <c:f>'VUOTO Immissione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'VUOTO Immissione dati'!$AB$15:$AB$23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2-E940-9019-1A3B720FACE2}"/>
            </c:ext>
          </c:extLst>
        </c:ser>
        <c:ser>
          <c:idx val="1"/>
          <c:order val="1"/>
          <c:tx>
            <c:strRef>
              <c:f>'VUOTO Immissione dati'!$AC$14</c:f>
              <c:strCache>
                <c:ptCount val="1"/>
                <c:pt idx="0">
                  <c:v>Vuoto</c:v>
                </c:pt>
              </c:strCache>
            </c:strRef>
          </c:tx>
          <c:spPr>
            <a:noFill/>
            <a:ln w="25400">
              <a:noFill/>
            </a:ln>
            <a:effectLst/>
          </c:spPr>
          <c:invertIfNegative val="0"/>
          <c:cat>
            <c:strRef>
              <c:f>'VUOTO Immissione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'VUOTO Immissione dati'!$AC$15:$AC$23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92-E940-9019-1A3B720FACE2}"/>
            </c:ext>
          </c:extLst>
        </c:ser>
        <c:ser>
          <c:idx val="2"/>
          <c:order val="2"/>
          <c:tx>
            <c:strRef>
              <c:f>'VUOTO Immissione dati'!$AD$14</c:f>
              <c:strCache>
                <c:ptCount val="1"/>
                <c:pt idx="0">
                  <c:v>PerdNeg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strRef>
              <c:f>'VUOTO Immissione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'VUOTO Immissione dati'!$AD$15:$AD$23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92-E940-9019-1A3B720FACE2}"/>
            </c:ext>
          </c:extLst>
        </c:ser>
        <c:ser>
          <c:idx val="3"/>
          <c:order val="3"/>
          <c:tx>
            <c:strRef>
              <c:f>'VUOTO Immissione dati'!$AE$14</c:f>
              <c:strCache>
                <c:ptCount val="1"/>
                <c:pt idx="0">
                  <c:v>GuadNeg</c:v>
                </c:pt>
              </c:strCache>
            </c:strRef>
          </c:tx>
          <c:spPr>
            <a:solidFill>
              <a:srgbClr val="2CA02C"/>
            </a:solidFill>
            <a:ln w="25400">
              <a:noFill/>
            </a:ln>
            <a:effectLst/>
          </c:spPr>
          <c:invertIfNegative val="0"/>
          <c:cat>
            <c:strRef>
              <c:f>'VUOTO Immissione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'VUOTO Immissione dati'!$AE$15:$AE$23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92-E940-9019-1A3B720FACE2}"/>
            </c:ext>
          </c:extLst>
        </c:ser>
        <c:ser>
          <c:idx val="4"/>
          <c:order val="4"/>
          <c:tx>
            <c:strRef>
              <c:f>'VUOTO Immissione dati'!$AF$14</c:f>
              <c:strCache>
                <c:ptCount val="1"/>
                <c:pt idx="0">
                  <c:v>PerdPos</c:v>
                </c:pt>
              </c:strCache>
            </c:strRef>
          </c:tx>
          <c:spPr>
            <a:solidFill>
              <a:srgbClr val="FF5E21"/>
            </a:solidFill>
            <a:ln w="25400">
              <a:noFill/>
            </a:ln>
            <a:effectLst>
              <a:outerShdw blurRad="50800" dist="38100" dir="8100000" algn="tr" rotWithShape="0">
                <a:schemeClr val="bg1">
                  <a:lumMod val="75000"/>
                  <a:alpha val="40000"/>
                </a:schemeClr>
              </a:outerShdw>
            </a:effectLst>
          </c:spPr>
          <c:invertIfNegative val="0"/>
          <c:cat>
            <c:strRef>
              <c:f>'VUOTO Immissione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'VUOTO Immissione dati'!$AF$15:$AF$23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92-E940-9019-1A3B720FACE2}"/>
            </c:ext>
          </c:extLst>
        </c:ser>
        <c:ser>
          <c:idx val="5"/>
          <c:order val="5"/>
          <c:tx>
            <c:strRef>
              <c:f>'VUOTO Immissione dati'!$AG$14</c:f>
              <c:strCache>
                <c:ptCount val="1"/>
                <c:pt idx="0">
                  <c:v>GuadPos</c:v>
                </c:pt>
              </c:strCache>
            </c:strRef>
          </c:tx>
          <c:spPr>
            <a:solidFill>
              <a:srgbClr val="2CA02C"/>
            </a:solidFill>
            <a:ln w="25400">
              <a:noFill/>
            </a:ln>
            <a:effectLst/>
          </c:spPr>
          <c:invertIfNegative val="0"/>
          <c:cat>
            <c:strRef>
              <c:f>'VUOTO Immissione dati'!$Z$15:$Z$23</c:f>
              <c:strCache>
                <c:ptCount val="9"/>
                <c:pt idx="0">
                  <c:v>Reddito totale</c:v>
                </c:pt>
                <c:pt idx="1">
                  <c:v>Costo della merce venduta</c:v>
                </c:pt>
                <c:pt idx="2">
                  <c:v>Profitto lordo</c:v>
                </c:pt>
                <c:pt idx="3">
                  <c:v>Spese</c:v>
                </c:pt>
                <c:pt idx="4">
                  <c:v>Utili al lordo di interessi e imposte</c:v>
                </c:pt>
                <c:pt idx="5">
                  <c:v>Interesse</c:v>
                </c:pt>
                <c:pt idx="6">
                  <c:v>Entrate al lordo delle imposte</c:v>
                </c:pt>
                <c:pt idx="7">
                  <c:v>Imposte sul reddito</c:v>
                </c:pt>
                <c:pt idx="8">
                  <c:v>Fatturato netto</c:v>
                </c:pt>
              </c:strCache>
            </c:strRef>
          </c:cat>
          <c:val>
            <c:numRef>
              <c:f>'VUOTO Immissione dati'!$AG$15:$AG$23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92-E940-9019-1A3B720FA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940595984"/>
        <c:axId val="-940594896"/>
      </c:barChart>
      <c:scatterChart>
        <c:scatterStyle val="lineMarker"/>
        <c:varyColors val="0"/>
        <c:ser>
          <c:idx val="6"/>
          <c:order val="6"/>
          <c:tx>
            <c:strRef>
              <c:f>'VUOTO Immissione dati'!$AJ$14</c:f>
              <c:strCache>
                <c:ptCount val="1"/>
                <c:pt idx="0">
                  <c:v>Centro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7C0-466F-87A6-115ED76AC9E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7C0-466F-87A6-115ED76AC9E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7C0-466F-87A6-115ED76AC9E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7C0-466F-87A6-115ED76AC9E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7C0-466F-87A6-115ED76AC9E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7C0-466F-87A6-115ED76AC9E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37C0-466F-87A6-115ED76AC9E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7C0-466F-87A6-115ED76AC9E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37C0-466F-87A6-115ED76AC9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'VUOTO Immissione dati'!$AJ$15:$AJ$23</c:f>
              <c:numCache>
                <c:formatCode>0;\-0;;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xVal>
          <c:yVal>
            <c:numRef>
              <c:f>'VUOTO Immissione dati'!$AM$15:$AM$23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3C92-E940-9019-1A3B720FACE2}"/>
            </c:ext>
          </c:extLst>
        </c:ser>
        <c:ser>
          <c:idx val="7"/>
          <c:order val="7"/>
          <c:tx>
            <c:strRef>
              <c:f>'VUOTO Immissione dati'!$AK$14</c:f>
              <c:strCache>
                <c:ptCount val="1"/>
                <c:pt idx="0">
                  <c:v>Destra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71576831-DFAD-4D51-A255-8CD86943A5B9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3C92-E940-9019-1A3B720FACE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0A90B92-6313-48CE-8F34-64EA5C2D23D7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3C92-E940-9019-1A3B720FACE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37C0-466F-87A6-115ED76AC9E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C0ACBB3-96F3-46D7-913E-FB82A922CD84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3C92-E940-9019-1A3B720FACE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37C0-466F-87A6-115ED76AC9E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1FBE59C-9D55-489C-B931-162A1CE579CE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3C92-E940-9019-1A3B720FACE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37C0-466F-87A6-115ED76AC9E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94AD403-E28D-4860-8DB9-2ADADEAB33A3}" type="CELLRANGE">
                      <a:rPr lang="en-US" altLang="zh-CN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3C92-E940-9019-1A3B720FACE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37C0-466F-87A6-115ED76AC9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'VUOTO Immissione dati'!$AK$15:$AK$23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#N/A</c:v>
                </c:pt>
                <c:pt idx="3">
                  <c:v>0</c:v>
                </c:pt>
                <c:pt idx="4">
                  <c:v>#N/A</c:v>
                </c:pt>
                <c:pt idx="5">
                  <c:v>0</c:v>
                </c:pt>
                <c:pt idx="6">
                  <c:v>#N/A</c:v>
                </c:pt>
                <c:pt idx="7">
                  <c:v>0</c:v>
                </c:pt>
                <c:pt idx="8">
                  <c:v>#N/A</c:v>
                </c:pt>
              </c:numCache>
            </c:numRef>
          </c:xVal>
          <c:yVal>
            <c:numRef>
              <c:f>'VUOTO Immissione dati'!$AM$15:$AM$23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'VUOTO Immissione dati'!$AN$15:$AN$23</c15:f>
                <c15:dlblRangeCache>
                  <c:ptCount val="9"/>
                </c15:dlblRangeCache>
              </c15:datalabelsRange>
            </c:ext>
            <c:ext xmlns:c16="http://schemas.microsoft.com/office/drawing/2014/chart" uri="{C3380CC4-5D6E-409C-BE32-E72D297353CC}">
              <c16:uniqueId val="{00000019-3C92-E940-9019-1A3B720FACE2}"/>
            </c:ext>
          </c:extLst>
        </c:ser>
        <c:ser>
          <c:idx val="8"/>
          <c:order val="8"/>
          <c:tx>
            <c:strRef>
              <c:f>'VUOTO Immissione dati'!$AL$14</c:f>
              <c:strCache>
                <c:ptCount val="1"/>
                <c:pt idx="0">
                  <c:v>Sinistra X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37C0-466F-87A6-115ED76AC9E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37C0-466F-87A6-115ED76AC9E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37C0-466F-87A6-115ED76AC9E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37C0-466F-87A6-115ED76AC9E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37C0-466F-87A6-115ED76AC9E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37C0-466F-87A6-115ED76AC9E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37C0-466F-87A6-115ED76AC9E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37C0-466F-87A6-115ED76AC9E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37C0-466F-87A6-115ED76AC9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'VUOTO Immissione dati'!$AL$15:$AL$23</c:f>
              <c:numCache>
                <c:formatCode>0;\-0;;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</c:numCache>
            </c:numRef>
          </c:xVal>
          <c:yVal>
            <c:numRef>
              <c:f>'VUOTO Immissione dati'!$AM$15:$AM$23</c:f>
              <c:numCache>
                <c:formatCode>General</c:formatCode>
                <c:ptCount val="9"/>
                <c:pt idx="0">
                  <c:v>5.5555555555555552E-2</c:v>
                </c:pt>
                <c:pt idx="1">
                  <c:v>0.16666666666666666</c:v>
                </c:pt>
                <c:pt idx="2">
                  <c:v>0.27777777777777779</c:v>
                </c:pt>
                <c:pt idx="3">
                  <c:v>0.3888888888888889</c:v>
                </c:pt>
                <c:pt idx="4">
                  <c:v>0.5</c:v>
                </c:pt>
                <c:pt idx="5">
                  <c:v>0.61111111111111116</c:v>
                </c:pt>
                <c:pt idx="6">
                  <c:v>0.72222222222222232</c:v>
                </c:pt>
                <c:pt idx="7">
                  <c:v>0.83333333333333348</c:v>
                </c:pt>
                <c:pt idx="8">
                  <c:v>0.94444444444444464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3C92-E940-9019-1A3B720FACE2}"/>
            </c:ext>
          </c:extLst>
        </c:ser>
        <c:ser>
          <c:idx val="9"/>
          <c:order val="9"/>
          <c:tx>
            <c:strRef>
              <c:f>'VUOTO Immissione dati'!$AH$14</c:f>
              <c:strCache>
                <c:ptCount val="1"/>
                <c:pt idx="0">
                  <c:v>Linea 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fixedVal"/>
            <c:noEndCap val="1"/>
            <c:val val="9.8290598290598288E-2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'VUOTO Immissione dati'!$AI$15:$AI$23</c:f>
              <c:numCache>
                <c:formatCode>0;\-0;;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'VUOTO Immissione dati'!$AH$15:$AH$23</c:f>
              <c:numCache>
                <c:formatCode>General</c:formatCode>
                <c:ptCount val="9"/>
                <c:pt idx="0">
                  <c:v>0.1111111111111111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0.44444444444444442</c:v>
                </c:pt>
                <c:pt idx="4">
                  <c:v>0.55555555555555558</c:v>
                </c:pt>
                <c:pt idx="5">
                  <c:v>0.66666666666666674</c:v>
                </c:pt>
                <c:pt idx="6">
                  <c:v>0.7777777777777779</c:v>
                </c:pt>
                <c:pt idx="7">
                  <c:v>0.88888888888888906</c:v>
                </c:pt>
                <c:pt idx="8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3C92-E940-9019-1A3B720FA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40603600"/>
        <c:axId val="-940604144"/>
      </c:scatterChart>
      <c:catAx>
        <c:axId val="-9405959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A6A6A6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940594896"/>
        <c:crosses val="autoZero"/>
        <c:auto val="0"/>
        <c:lblAlgn val="ctr"/>
        <c:lblOffset val="100"/>
        <c:tickLblSkip val="1"/>
        <c:noMultiLvlLbl val="0"/>
      </c:catAx>
      <c:valAx>
        <c:axId val="-940594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\-0;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940595984"/>
        <c:crosses val="max"/>
        <c:crossBetween val="between"/>
      </c:valAx>
      <c:valAx>
        <c:axId val="-940604144"/>
        <c:scaling>
          <c:orientation val="maxMin"/>
          <c:max val="1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940603600"/>
        <c:crosses val="max"/>
        <c:crossBetween val="midCat"/>
      </c:valAx>
      <c:valAx>
        <c:axId val="-940603600"/>
        <c:scaling>
          <c:orientation val="minMax"/>
        </c:scaling>
        <c:delete val="1"/>
        <c:axPos val="t"/>
        <c:numFmt formatCode="0;\-0;;" sourceLinked="1"/>
        <c:majorTickMark val="out"/>
        <c:minorTickMark val="none"/>
        <c:tickLblPos val="nextTo"/>
        <c:crossAx val="-940604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https://it.smartsheet.com/try-it?trp=37762&amp;utm_language=IT&amp;utm_source=template-excel&amp;utm_medium=content&amp;utm_campaign=ic-Profit+and+Loss+Dashboard-excel-37762-it&amp;lpa=ic+Profit+and+Loss+Dashboard+excel+37762+it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259773</xdr:rowOff>
    </xdr:from>
    <xdr:to>
      <xdr:col>3</xdr:col>
      <xdr:colOff>381000</xdr:colOff>
      <xdr:row>17</xdr:row>
      <xdr:rowOff>277091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3484515-F3E8-4ABB-BD3D-24276DBD7A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14</xdr:row>
      <xdr:rowOff>259773</xdr:rowOff>
    </xdr:from>
    <xdr:to>
      <xdr:col>6</xdr:col>
      <xdr:colOff>0</xdr:colOff>
      <xdr:row>17</xdr:row>
      <xdr:rowOff>77932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F4C556D-AD29-498D-90EA-7A91ACF293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</xdr:row>
      <xdr:rowOff>254000</xdr:rowOff>
    </xdr:from>
    <xdr:to>
      <xdr:col>6</xdr:col>
      <xdr:colOff>0</xdr:colOff>
      <xdr:row>3</xdr:row>
      <xdr:rowOff>4838700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5AD2E7B-8BC1-4843-8D4C-F49FAB4DD9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12</xdr:col>
      <xdr:colOff>342900</xdr:colOff>
      <xdr:row>0</xdr:row>
      <xdr:rowOff>19050</xdr:rowOff>
    </xdr:from>
    <xdr:to>
      <xdr:col>15</xdr:col>
      <xdr:colOff>477821</xdr:colOff>
      <xdr:row>0</xdr:row>
      <xdr:rowOff>500559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AA84368-805A-3601-9D0F-7CDD45A13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44525" y="19050"/>
          <a:ext cx="2420921" cy="4815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24</xdr:row>
      <xdr:rowOff>0</xdr:rowOff>
    </xdr:from>
    <xdr:to>
      <xdr:col>40</xdr:col>
      <xdr:colOff>0</xdr:colOff>
      <xdr:row>37</xdr:row>
      <xdr:rowOff>128588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FC307E-EB41-F24B-AF5E-13103639C5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259773</xdr:rowOff>
    </xdr:from>
    <xdr:to>
      <xdr:col>3</xdr:col>
      <xdr:colOff>381000</xdr:colOff>
      <xdr:row>17</xdr:row>
      <xdr:rowOff>277091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675574-C7A9-F943-8AB4-7BD567230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14</xdr:row>
      <xdr:rowOff>259773</xdr:rowOff>
    </xdr:from>
    <xdr:to>
      <xdr:col>6</xdr:col>
      <xdr:colOff>0</xdr:colOff>
      <xdr:row>17</xdr:row>
      <xdr:rowOff>77932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589B139-98CF-BD47-9470-74DB6537B8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</xdr:row>
      <xdr:rowOff>254000</xdr:rowOff>
    </xdr:from>
    <xdr:to>
      <xdr:col>6</xdr:col>
      <xdr:colOff>0</xdr:colOff>
      <xdr:row>3</xdr:row>
      <xdr:rowOff>4838700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3B8AA95-536B-5E49-A734-6E89901CB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24</xdr:row>
      <xdr:rowOff>0</xdr:rowOff>
    </xdr:from>
    <xdr:to>
      <xdr:col>40</xdr:col>
      <xdr:colOff>0</xdr:colOff>
      <xdr:row>37</xdr:row>
      <xdr:rowOff>128588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478251-E870-A84B-9A18-FAEA104D3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762&amp;utm_language=IT&amp;utm_source=template-excel&amp;utm_medium=content&amp;utm_campaign=ic-Profit+and+Loss+Dashboard-excel-37762-it&amp;lpa=ic+Profit+and+Loss+Dashboard+excel+37762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3" tint="0.59999389629810485"/>
    <pageSetUpPr fitToPage="1"/>
  </sheetPr>
  <dimension ref="A1:AC192"/>
  <sheetViews>
    <sheetView showGridLines="0" tabSelected="1" zoomScaleNormal="100" workbookViewId="0">
      <pane ySplit="1" topLeftCell="A20" activePane="bottomLeft" state="frozen"/>
      <selection pane="bottomLeft" activeCell="B26" sqref="B26"/>
    </sheetView>
  </sheetViews>
  <sheetFormatPr defaultColWidth="11.42578125" defaultRowHeight="15"/>
  <cols>
    <col min="1" max="1" width="3.42578125" style="1" customWidth="1"/>
    <col min="2" max="2" width="38.85546875" style="1" customWidth="1"/>
    <col min="3" max="3" width="5.85546875" style="1" customWidth="1"/>
    <col min="4" max="4" width="42.5703125" style="1" customWidth="1"/>
    <col min="5" max="5" width="5.85546875" style="1" customWidth="1"/>
    <col min="6" max="6" width="38.85546875" style="1" customWidth="1"/>
    <col min="7" max="7" width="3.42578125" style="1" customWidth="1"/>
    <col min="8" max="8" width="10.42578125" style="14" customWidth="1"/>
    <col min="9" max="29" width="11.42578125" style="14"/>
    <col min="30" max="16384" width="11.42578125" style="1"/>
  </cols>
  <sheetData>
    <row r="1" spans="1:29" s="29" customFormat="1" ht="42" customHeight="1">
      <c r="B1" s="30" t="s">
        <v>65</v>
      </c>
      <c r="C1" s="32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</row>
    <row r="2" spans="1:29" s="29" customFormat="1" ht="42" customHeight="1">
      <c r="B2" s="92" t="s">
        <v>66</v>
      </c>
      <c r="C2" s="92"/>
      <c r="D2" s="92"/>
      <c r="F2" s="36" t="s">
        <v>67</v>
      </c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</row>
    <row r="3" spans="1:29" s="29" customFormat="1" ht="42" customHeight="1" thickBot="1">
      <c r="B3" s="93" t="s">
        <v>68</v>
      </c>
      <c r="C3" s="93"/>
      <c r="D3" s="93"/>
      <c r="F3" s="89" t="s">
        <v>11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</row>
    <row r="4" spans="1:29" s="29" customFormat="1" ht="392.1" customHeight="1" thickBot="1">
      <c r="B4" s="53"/>
      <c r="C4" s="54"/>
      <c r="D4" s="55"/>
      <c r="E4" s="55"/>
      <c r="F4" s="55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</row>
    <row r="5" spans="1:29" s="29" customFormat="1" ht="39" customHeight="1">
      <c r="B5" s="34"/>
      <c r="C5" s="32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</row>
    <row r="6" spans="1:29" ht="24.95" customHeight="1">
      <c r="A6" s="31"/>
      <c r="B6" s="35" t="str">
        <f>+'ES - Input dati'!Z4</f>
        <v>Reddito totale</v>
      </c>
      <c r="C6" s="48"/>
      <c r="D6" s="35" t="str">
        <f>+'ES - Input dati'!Z5</f>
        <v>Costo della merce venduta</v>
      </c>
      <c r="E6" s="48"/>
      <c r="F6" s="35" t="str">
        <f>+'ES - Input dati'!Z6</f>
        <v>Profitto lordo</v>
      </c>
      <c r="G6" s="31"/>
      <c r="H6" s="45"/>
      <c r="Q6" s="57"/>
    </row>
    <row r="7" spans="1:29" ht="35.1" customHeight="1">
      <c r="B7" s="50">
        <f>+'ES - Input dati'!V4</f>
        <v>4444</v>
      </c>
      <c r="C7" s="51"/>
      <c r="D7" s="50">
        <f>+'ES - Input dati'!V5</f>
        <v>723</v>
      </c>
      <c r="E7" s="51"/>
      <c r="F7" s="50">
        <f>+'ES - Input dati'!V16</f>
        <v>3721</v>
      </c>
    </row>
    <row r="8" spans="1:29" ht="65.099999999999994" customHeight="1">
      <c r="B8" s="52"/>
      <c r="C8" s="51"/>
      <c r="D8" s="52"/>
      <c r="E8" s="51"/>
      <c r="F8" s="52"/>
    </row>
    <row r="9" spans="1:29" ht="24.95" customHeight="1">
      <c r="B9" s="47">
        <f>'ES - Input dati'!$AA$4</f>
        <v>2.9895712630359172E-2</v>
      </c>
      <c r="C9" s="33"/>
      <c r="D9" s="47">
        <f>'ES - Input dati'!$AA$5</f>
        <v>1.0956521739130434</v>
      </c>
      <c r="E9" s="33"/>
      <c r="F9" s="47">
        <f>'ES - Input dati'!$AA$6</f>
        <v>-6.2720403022670013E-2</v>
      </c>
    </row>
    <row r="10" spans="1:29" ht="24.95" customHeight="1" thickBot="1">
      <c r="B10" s="46" t="s">
        <v>69</v>
      </c>
      <c r="C10" s="33"/>
      <c r="D10" s="46" t="s">
        <v>69</v>
      </c>
      <c r="E10" s="33"/>
      <c r="F10" s="46" t="s">
        <v>69</v>
      </c>
    </row>
    <row r="11" spans="1:29" ht="35.1" customHeight="1">
      <c r="B11" s="33"/>
      <c r="C11" s="33"/>
      <c r="D11" s="33"/>
      <c r="E11" s="33"/>
      <c r="F11" s="33"/>
    </row>
    <row r="12" spans="1:29" ht="24.95" customHeight="1">
      <c r="B12" s="35" t="str">
        <f>+'ES - Input dati'!Z7</f>
        <v>Spese</v>
      </c>
      <c r="C12" s="48"/>
      <c r="D12" s="49" t="str">
        <f>+'ES - Input dati'!Z8</f>
        <v>Utili al lordo di interessi e imposte</v>
      </c>
      <c r="E12" s="48"/>
      <c r="F12" s="35" t="str">
        <f>+'ES - Input dati'!Z9</f>
        <v>Interesse</v>
      </c>
    </row>
    <row r="13" spans="1:29" ht="35.1" customHeight="1">
      <c r="B13" s="50">
        <f>+'ES - Input dati'!V7</f>
        <v>1434</v>
      </c>
      <c r="C13" s="51"/>
      <c r="D13" s="50">
        <f>+'ES - Input dati'!V18</f>
        <v>2287</v>
      </c>
      <c r="E13" s="51"/>
      <c r="F13" s="50">
        <f>+'ES - Input dati'!V9</f>
        <v>415</v>
      </c>
    </row>
    <row r="14" spans="1:29" ht="65.099999999999994" customHeight="1">
      <c r="B14" s="51"/>
      <c r="C14" s="51"/>
      <c r="D14" s="86"/>
      <c r="E14" s="51"/>
      <c r="F14" s="51"/>
    </row>
    <row r="15" spans="1:29" ht="24.95" customHeight="1">
      <c r="B15" s="47">
        <f>'ES - Input dati'!$AA$7</f>
        <v>-0.31876484560570073</v>
      </c>
      <c r="C15" s="33"/>
      <c r="D15" s="47">
        <f>'ES - Input dati'!$AA$8</f>
        <v>0.22627345844504032</v>
      </c>
      <c r="E15" s="33"/>
      <c r="F15" s="47">
        <f>'ES - Input dati'!$AA$9</f>
        <v>0.18911174785100293</v>
      </c>
    </row>
    <row r="16" spans="1:29" ht="24.95" customHeight="1" thickBot="1">
      <c r="B16" s="46" t="s">
        <v>69</v>
      </c>
      <c r="C16" s="33"/>
      <c r="D16" s="46" t="s">
        <v>69</v>
      </c>
      <c r="E16" s="33"/>
      <c r="F16" s="46" t="s">
        <v>69</v>
      </c>
    </row>
    <row r="17" spans="2:29" ht="35.1" customHeight="1">
      <c r="B17" s="33"/>
      <c r="C17" s="33"/>
      <c r="D17" s="33"/>
      <c r="E17" s="33"/>
      <c r="F17" s="33"/>
    </row>
    <row r="18" spans="2:29" ht="24.95" customHeight="1">
      <c r="B18" s="35" t="str">
        <f>+'ES - Input dati'!U10</f>
        <v>Entrate al lordo delle imposte</v>
      </c>
      <c r="C18" s="48"/>
      <c r="D18" s="35" t="str">
        <f>+'ES - Input dati'!U11</f>
        <v>Imposte sul reddito</v>
      </c>
      <c r="E18" s="48"/>
      <c r="F18" s="35" t="str">
        <f>+'ES - Input dati'!U12</f>
        <v>Fatturato netto</v>
      </c>
    </row>
    <row r="19" spans="2:29" ht="35.1" customHeight="1">
      <c r="B19" s="50">
        <f>+'ES - Input dati'!V20</f>
        <v>1872</v>
      </c>
      <c r="C19" s="51"/>
      <c r="D19" s="50">
        <f>+'ES - Input dati'!V11</f>
        <v>310</v>
      </c>
      <c r="E19" s="51"/>
      <c r="F19" s="50">
        <f>+'ES - Input dati'!V22</f>
        <v>1562</v>
      </c>
    </row>
    <row r="20" spans="2:29" ht="65.099999999999994" customHeight="1">
      <c r="B20" s="52"/>
      <c r="C20" s="51"/>
      <c r="D20" s="52"/>
      <c r="E20" s="51"/>
      <c r="F20" s="52"/>
    </row>
    <row r="21" spans="2:29" ht="24.95" customHeight="1">
      <c r="B21" s="47">
        <f>'ES - Input dati'!$AA$10</f>
        <v>0.22041553748870824</v>
      </c>
      <c r="C21" s="33"/>
      <c r="D21" s="47">
        <f>'ES - Input dati'!$AA$11</f>
        <v>-0.22305764411027573</v>
      </c>
      <c r="E21" s="33"/>
      <c r="F21" s="47">
        <f>'ES - Input dati'!$AA$12</f>
        <v>0.31790633608815422</v>
      </c>
    </row>
    <row r="22" spans="2:29" ht="24.95" customHeight="1" thickBot="1">
      <c r="B22" s="46" t="s">
        <v>69</v>
      </c>
      <c r="C22" s="33"/>
      <c r="D22" s="46" t="s">
        <v>69</v>
      </c>
      <c r="E22" s="33"/>
      <c r="F22" s="46" t="s">
        <v>69</v>
      </c>
    </row>
    <row r="23" spans="2:29" ht="24" customHeight="1">
      <c r="B23" s="33"/>
      <c r="C23" s="33"/>
      <c r="D23" s="33"/>
      <c r="E23" s="33"/>
      <c r="F23" s="33"/>
    </row>
    <row r="24" spans="2:29" customFormat="1" ht="50.1" customHeight="1">
      <c r="B24" s="95" t="s">
        <v>70</v>
      </c>
      <c r="C24" s="94"/>
      <c r="D24" s="94"/>
      <c r="E24" s="94"/>
      <c r="F24" s="94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</row>
    <row r="25" spans="2:29" s="14" customFormat="1" ht="24" customHeight="1"/>
    <row r="26" spans="2:29" s="14" customFormat="1" ht="24" customHeight="1"/>
    <row r="27" spans="2:29" s="14" customFormat="1" ht="24" customHeight="1"/>
    <row r="28" spans="2:29" s="14" customFormat="1" ht="13.5" customHeight="1"/>
    <row r="29" spans="2:29" s="14" customFormat="1" ht="13.5" customHeight="1"/>
    <row r="30" spans="2:29" s="14" customFormat="1" ht="13.5"/>
    <row r="31" spans="2:29" s="14" customFormat="1" ht="13.5"/>
    <row r="32" spans="2:29" s="14" customFormat="1" ht="13.5"/>
    <row r="33" s="14" customFormat="1" ht="13.5"/>
    <row r="34" s="14" customFormat="1" ht="13.5"/>
    <row r="35" s="14" customFormat="1" ht="13.5"/>
    <row r="36" s="14" customFormat="1" ht="13.5"/>
    <row r="37" s="14" customFormat="1" ht="13.5"/>
    <row r="38" s="14" customFormat="1" ht="13.5"/>
    <row r="39" s="14" customFormat="1" ht="13.5"/>
    <row r="40" s="14" customFormat="1" ht="13.5"/>
    <row r="41" s="14" customFormat="1" ht="13.5"/>
    <row r="42" s="14" customFormat="1" ht="13.5"/>
    <row r="43" s="14" customFormat="1" ht="13.5"/>
    <row r="44" s="14" customFormat="1" ht="13.5"/>
    <row r="45" s="14" customFormat="1" ht="13.5"/>
    <row r="46" s="14" customFormat="1" ht="13.5"/>
    <row r="47" s="14" customFormat="1" ht="13.5"/>
    <row r="48" s="14" customFormat="1" ht="13.5"/>
    <row r="49" s="14" customFormat="1" ht="13.5"/>
    <row r="50" s="14" customFormat="1" ht="13.5"/>
    <row r="51" s="14" customFormat="1" ht="13.5"/>
    <row r="52" s="14" customFormat="1" ht="13.5"/>
    <row r="53" s="14" customFormat="1" ht="13.5"/>
    <row r="54" s="14" customFormat="1" ht="13.5"/>
    <row r="55" s="14" customFormat="1" ht="13.5"/>
    <row r="56" s="14" customFormat="1" ht="13.5"/>
    <row r="57" s="14" customFormat="1" ht="13.5"/>
    <row r="58" s="14" customFormat="1" ht="13.5"/>
    <row r="59" s="14" customFormat="1" ht="13.5"/>
    <row r="60" s="14" customFormat="1" ht="13.5"/>
    <row r="61" s="14" customFormat="1" ht="13.5"/>
    <row r="62" s="14" customFormat="1" ht="13.5"/>
    <row r="63" s="14" customFormat="1" ht="13.5"/>
    <row r="64" s="14" customFormat="1" ht="13.5"/>
    <row r="65" s="14" customFormat="1" ht="13.5"/>
    <row r="66" s="14" customFormat="1" ht="13.5"/>
    <row r="67" s="14" customFormat="1" ht="13.5"/>
    <row r="68" s="14" customFormat="1" ht="13.5"/>
    <row r="69" s="14" customFormat="1" ht="13.5"/>
    <row r="70" s="14" customFormat="1" ht="13.5"/>
    <row r="71" s="14" customFormat="1" ht="13.5"/>
    <row r="72" s="14" customFormat="1" ht="13.5"/>
    <row r="73" s="14" customFormat="1" ht="13.5"/>
    <row r="74" s="14" customFormat="1" ht="13.5"/>
    <row r="75" s="14" customFormat="1" ht="13.5"/>
    <row r="76" s="14" customFormat="1" ht="13.5"/>
    <row r="77" s="14" customFormat="1" ht="13.5"/>
    <row r="78" s="14" customFormat="1" ht="13.5"/>
    <row r="79" s="14" customFormat="1" ht="13.5"/>
    <row r="80" s="14" customFormat="1" ht="13.5"/>
    <row r="81" s="14" customFormat="1" ht="13.5"/>
    <row r="82" s="14" customFormat="1" ht="13.5"/>
    <row r="83" s="14" customFormat="1" ht="13.5"/>
    <row r="84" s="14" customFormat="1" ht="13.5"/>
    <row r="85" s="14" customFormat="1" ht="13.5"/>
    <row r="86" s="14" customFormat="1" ht="13.5"/>
    <row r="87" s="14" customFormat="1" ht="13.5"/>
    <row r="88" s="14" customFormat="1" ht="13.5"/>
    <row r="89" s="14" customFormat="1" ht="13.5"/>
    <row r="90" s="14" customFormat="1" ht="13.5"/>
    <row r="91" s="14" customFormat="1" ht="13.5"/>
    <row r="92" s="14" customFormat="1" ht="13.5"/>
    <row r="93" s="14" customFormat="1" ht="13.5"/>
    <row r="94" s="14" customFormat="1" ht="13.5"/>
    <row r="95" s="14" customFormat="1" ht="13.5"/>
    <row r="96" s="14" customFormat="1" ht="13.5"/>
    <row r="97" s="14" customFormat="1" ht="13.5"/>
    <row r="98" s="14" customFormat="1" ht="13.5"/>
    <row r="99" s="14" customFormat="1" ht="13.5"/>
    <row r="100" s="14" customFormat="1" ht="13.5"/>
    <row r="101" s="14" customFormat="1" ht="13.5"/>
    <row r="102" s="14" customFormat="1" ht="13.5"/>
    <row r="103" s="14" customFormat="1" ht="13.5"/>
    <row r="104" s="14" customFormat="1" ht="13.5"/>
    <row r="105" s="14" customFormat="1" ht="13.5"/>
    <row r="106" s="14" customFormat="1" ht="13.5"/>
    <row r="107" s="14" customFormat="1" ht="13.5"/>
    <row r="108" s="14" customFormat="1" ht="13.5"/>
    <row r="109" s="14" customFormat="1" ht="13.5"/>
    <row r="110" s="14" customFormat="1" ht="13.5"/>
    <row r="111" s="14" customFormat="1" ht="13.5"/>
    <row r="112" s="14" customFormat="1" ht="13.5"/>
    <row r="113" s="14" customFormat="1" ht="13.5"/>
    <row r="114" s="14" customFormat="1" ht="13.5"/>
    <row r="115" s="14" customFormat="1" ht="13.5"/>
    <row r="116" s="14" customFormat="1" ht="13.5"/>
    <row r="117" s="14" customFormat="1" ht="13.5"/>
    <row r="118" s="14" customFormat="1" ht="13.5"/>
    <row r="119" s="14" customFormat="1" ht="13.5"/>
    <row r="120" s="14" customFormat="1" ht="13.5"/>
    <row r="121" s="14" customFormat="1" ht="13.5"/>
    <row r="122" s="14" customFormat="1" ht="13.5"/>
    <row r="123" s="14" customFormat="1" ht="13.5"/>
    <row r="124" s="14" customFormat="1" ht="13.5"/>
    <row r="125" s="14" customFormat="1" ht="13.5"/>
    <row r="126" s="14" customFormat="1" ht="13.5"/>
    <row r="127" s="14" customFormat="1" ht="13.5"/>
    <row r="128" s="14" customFormat="1" ht="13.5"/>
    <row r="129" s="14" customFormat="1" ht="13.5"/>
    <row r="130" s="14" customFormat="1" ht="13.5"/>
    <row r="131" s="14" customFormat="1" ht="13.5"/>
    <row r="132" s="14" customFormat="1" ht="13.5"/>
    <row r="133" s="14" customFormat="1" ht="13.5"/>
    <row r="134" s="14" customFormat="1" ht="13.5"/>
    <row r="135" s="14" customFormat="1" ht="13.5"/>
    <row r="136" s="14" customFormat="1" ht="13.5"/>
    <row r="137" s="14" customFormat="1" ht="13.5"/>
    <row r="138" s="14" customFormat="1" ht="13.5"/>
    <row r="139" s="14" customFormat="1" ht="13.5"/>
    <row r="140" s="14" customFormat="1" ht="13.5"/>
    <row r="141" s="14" customFormat="1" ht="13.5"/>
    <row r="142" s="14" customFormat="1" ht="13.5"/>
    <row r="143" s="14" customFormat="1" ht="13.5"/>
    <row r="144" s="14" customFormat="1" ht="13.5"/>
    <row r="145" s="14" customFormat="1" ht="13.5"/>
    <row r="146" s="14" customFormat="1" ht="13.5"/>
    <row r="147" s="14" customFormat="1" ht="13.5"/>
    <row r="148" s="14" customFormat="1" ht="13.5"/>
    <row r="149" s="14" customFormat="1" ht="13.5"/>
    <row r="150" s="14" customFormat="1" ht="13.5"/>
    <row r="151" s="14" customFormat="1" ht="13.5"/>
    <row r="152" s="14" customFormat="1" ht="13.5"/>
    <row r="153" s="14" customFormat="1" ht="13.5"/>
    <row r="154" s="14" customFormat="1" ht="13.5"/>
    <row r="155" s="14" customFormat="1" ht="13.5"/>
    <row r="156" s="14" customFormat="1" ht="13.5"/>
    <row r="157" s="14" customFormat="1" ht="13.5"/>
    <row r="158" s="14" customFormat="1" ht="13.5"/>
    <row r="159" s="14" customFormat="1" ht="13.5"/>
    <row r="160" s="14" customFormat="1" ht="13.5"/>
    <row r="161" s="14" customFormat="1" ht="13.5"/>
    <row r="162" s="14" customFormat="1" ht="13.5"/>
    <row r="163" s="14" customFormat="1" ht="13.5"/>
    <row r="164" s="14" customFormat="1" ht="13.5"/>
    <row r="165" s="14" customFormat="1" ht="13.5"/>
    <row r="166" s="14" customFormat="1" ht="13.5"/>
    <row r="167" s="14" customFormat="1" ht="13.5"/>
    <row r="168" s="14" customFormat="1" ht="13.5"/>
    <row r="169" s="14" customFormat="1" ht="13.5"/>
    <row r="170" s="14" customFormat="1" ht="13.5"/>
    <row r="171" s="14" customFormat="1" ht="13.5"/>
    <row r="172" s="14" customFormat="1" ht="13.5"/>
    <row r="173" s="14" customFormat="1" ht="13.5"/>
    <row r="174" s="14" customFormat="1" ht="13.5"/>
    <row r="175" s="14" customFormat="1" ht="13.5"/>
    <row r="176" s="14" customFormat="1" ht="13.5"/>
    <row r="177" s="14" customFormat="1" ht="13.5"/>
    <row r="178" s="14" customFormat="1" ht="13.5"/>
    <row r="179" s="14" customFormat="1" ht="13.5"/>
    <row r="180" s="14" customFormat="1" ht="13.5"/>
    <row r="181" s="14" customFormat="1" ht="13.5"/>
    <row r="182" s="14" customFormat="1" ht="13.5"/>
    <row r="183" s="14" customFormat="1" ht="13.5"/>
    <row r="184" s="14" customFormat="1" ht="13.5"/>
    <row r="185" s="14" customFormat="1" ht="13.5"/>
    <row r="186" s="14" customFormat="1" ht="13.5"/>
    <row r="187" s="14" customFormat="1" ht="13.5"/>
    <row r="188" s="14" customFormat="1" ht="13.5"/>
    <row r="189" s="14" customFormat="1" ht="13.5"/>
    <row r="190" s="14" customFormat="1" ht="13.5"/>
    <row r="191" s="14" customFormat="1" ht="13.5"/>
    <row r="192" s="14" customFormat="1" ht="13.5"/>
  </sheetData>
  <mergeCells count="3">
    <mergeCell ref="B24:F24"/>
    <mergeCell ref="B2:D2"/>
    <mergeCell ref="B3:D3"/>
  </mergeCells>
  <phoneticPr fontId="35" type="noConversion"/>
  <conditionalFormatting sqref="B9 F9 D15 B21 F21">
    <cfRule type="cellIs" dxfId="39" priority="21" operator="greaterThan">
      <formula>0</formula>
    </cfRule>
  </conditionalFormatting>
  <conditionalFormatting sqref="D9 B15 F15 D21 B9 F9 D15 B21 F21">
    <cfRule type="cellIs" dxfId="38" priority="22" operator="lessThan">
      <formula>0</formula>
    </cfRule>
  </conditionalFormatting>
  <conditionalFormatting sqref="D9 B15 F15 D21">
    <cfRule type="cellIs" dxfId="37" priority="1" operator="greaterThan">
      <formula>0</formula>
    </cfRule>
    <cfRule type="cellIs" dxfId="36" priority="2" operator="lessThan">
      <formula>0</formula>
    </cfRule>
  </conditionalFormatting>
  <dataValidations count="1">
    <dataValidation type="list" allowBlank="1" showInputMessage="1" showErrorMessage="1" sqref="F3" xr:uid="{00000000-0002-0000-0000-000000000000}">
      <formula1>ListMonths</formula1>
    </dataValidation>
  </dataValidations>
  <hyperlinks>
    <hyperlink ref="B24:F24" r:id="rId1" display="CLICCA QUI PER CREARE IN SMARTSHEET" xr:uid="{00000000-0004-0000-0000-000000000000}"/>
  </hyperlinks>
  <pageMargins left="0.4" right="0.4" top="0.4" bottom="0.4" header="0" footer="0"/>
  <pageSetup scale="72" fitToHeight="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lineWeight="1.5" type="column" displayEmptyCellsAs="gap" high="1" low="1" negative="1" xr2:uid="{00000000-0003-0000-0000-000008000000}">
          <x14:colorSeries theme="1" tint="0.34998626667073579"/>
          <x14:colorNegative rgb="FFFF5E21"/>
          <x14:colorAxis rgb="FF000000"/>
          <x14:colorMarkers theme="4" tint="-0.499984740745262"/>
          <x14:colorFirst theme="4" tint="0.39997558519241921"/>
          <x14:colorLast theme="4" tint="0.39997558519241921"/>
          <x14:colorHigh rgb="FF01A8C1"/>
          <x14:colorLow rgb="FFFF5E21"/>
          <x14:sparklines>
            <x14:sparkline>
              <xm:f>'ES - Input dati'!C4:N4</xm:f>
              <xm:sqref>B8</xm:sqref>
            </x14:sparkline>
          </x14:sparklines>
        </x14:sparklineGroup>
        <x14:sparklineGroup type="column" displayEmptyCellsAs="gap" high="1" low="1" negative="1" xr2:uid="{00000000-0003-0000-0000-000007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'ES - Input dati'!C5:N5</xm:f>
              <xm:sqref>D8</xm:sqref>
            </x14:sparkline>
          </x14:sparklines>
        </x14:sparklineGroup>
        <x14:sparklineGroup type="column" displayEmptyCellsAs="gap" high="1" low="1" negative="1" xr2:uid="{00000000-0003-0000-0000-000006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'ES - Input dati'!C6:N6</xm:f>
              <xm:sqref>F8</xm:sqref>
            </x14:sparkline>
          </x14:sparklines>
        </x14:sparklineGroup>
        <x14:sparklineGroup type="column" displayEmptyCellsAs="gap" high="1" low="1" negative="1" xr2:uid="{00000000-0003-0000-0000-000005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'ES - Input dati'!C25:N25</xm:f>
              <xm:sqref>B14</xm:sqref>
            </x14:sparkline>
          </x14:sparklines>
        </x14:sparklineGroup>
        <x14:sparklineGroup type="column" displayEmptyCellsAs="gap" high="1" low="1" negative="1" xr2:uid="{00000000-0003-0000-0000-000004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'ES - Input dati'!C26:N26</xm:f>
              <xm:sqref>D14</xm:sqref>
            </x14:sparkline>
          </x14:sparklines>
        </x14:sparklineGroup>
        <x14:sparklineGroup type="column" displayEmptyCellsAs="gap" high="1" low="1" negative="1" xr2:uid="{00000000-0003-0000-0000-000003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'ES - Input dati'!C27:N27</xm:f>
              <xm:sqref>F14</xm:sqref>
            </x14:sparkline>
          </x14:sparklines>
        </x14:sparklineGroup>
        <x14:sparklineGroup type="column" displayEmptyCellsAs="gap" high="1" low="1" negative="1" xr2:uid="{00000000-0003-0000-0000-000002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'ES - Input dati'!C26:N26</xm:f>
              <xm:sqref>B20</xm:sqref>
            </x14:sparkline>
          </x14:sparklines>
        </x14:sparklineGroup>
        <x14:sparklineGroup type="column" displayEmptyCellsAs="gap" high="1" low="1" negative="1" xr2:uid="{00000000-0003-0000-0000-000001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'ES - Input dati'!C29:N29</xm:f>
              <xm:sqref>D20</xm:sqref>
            </x14:sparkline>
          </x14:sparklines>
        </x14:sparklineGroup>
        <x14:sparklineGroup type="column" displayEmptyCellsAs="gap" high="1" low="1" negative="1" xr2:uid="{00000000-0003-0000-0000-000000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'ES - Input dati'!C30:N30</xm:f>
              <xm:sqref>F20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AO46"/>
  <sheetViews>
    <sheetView showGridLines="0" zoomScaleNormal="100" workbookViewId="0">
      <selection activeCell="U41" sqref="U41"/>
    </sheetView>
  </sheetViews>
  <sheetFormatPr defaultColWidth="11" defaultRowHeight="15"/>
  <cols>
    <col min="1" max="1" width="3.42578125" customWidth="1"/>
    <col min="2" max="2" width="30.85546875" customWidth="1"/>
    <col min="16" max="16" width="3.42578125" customWidth="1"/>
    <col min="17" max="17" width="12.5703125" customWidth="1"/>
    <col min="18" max="18" width="3.42578125" customWidth="1"/>
    <col min="19" max="19" width="12.5703125" customWidth="1"/>
    <col min="20" max="20" width="3.42578125" customWidth="1"/>
    <col min="21" max="21" width="32.28515625" customWidth="1"/>
    <col min="23" max="23" width="8.7109375" customWidth="1"/>
    <col min="25" max="25" width="3.42578125" customWidth="1"/>
    <col min="26" max="26" width="34" customWidth="1"/>
    <col min="27" max="28" width="10.85546875" customWidth="1"/>
  </cols>
  <sheetData>
    <row r="1" spans="2:41" s="29" customFormat="1" ht="42" customHeight="1">
      <c r="B1" s="30" t="s">
        <v>5</v>
      </c>
      <c r="C1" s="32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</row>
    <row r="2" spans="2:41" s="29" customFormat="1" ht="24.95" customHeight="1">
      <c r="B2" s="44" t="s">
        <v>6</v>
      </c>
      <c r="C2" s="44"/>
      <c r="D2" s="44"/>
      <c r="F2" s="3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</row>
    <row r="3" spans="2:41" ht="27">
      <c r="B3" s="60" t="s">
        <v>7</v>
      </c>
      <c r="C3" s="59" t="s">
        <v>8</v>
      </c>
      <c r="D3" s="59" t="s">
        <v>3</v>
      </c>
      <c r="E3" s="59" t="s">
        <v>2</v>
      </c>
      <c r="F3" s="59" t="s">
        <v>1</v>
      </c>
      <c r="G3" s="59" t="s">
        <v>9</v>
      </c>
      <c r="H3" s="59" t="s">
        <v>10</v>
      </c>
      <c r="I3" s="59" t="s">
        <v>11</v>
      </c>
      <c r="J3" s="59" t="s">
        <v>12</v>
      </c>
      <c r="K3" s="59" t="s">
        <v>13</v>
      </c>
      <c r="L3" s="59" t="s">
        <v>14</v>
      </c>
      <c r="M3" s="59" t="s">
        <v>0</v>
      </c>
      <c r="N3" s="59" t="s">
        <v>15</v>
      </c>
      <c r="O3" s="59" t="s">
        <v>16</v>
      </c>
      <c r="P3" s="21"/>
      <c r="Q3" s="58" t="s">
        <v>17</v>
      </c>
      <c r="R3" s="10"/>
      <c r="S3" s="58" t="s">
        <v>18</v>
      </c>
      <c r="T3" s="10"/>
      <c r="U3" s="11" t="s">
        <v>19</v>
      </c>
      <c r="V3" s="12"/>
      <c r="W3" s="12"/>
      <c r="X3" s="84" t="s">
        <v>20</v>
      </c>
      <c r="Y3" s="12"/>
      <c r="Z3" s="23" t="s">
        <v>21</v>
      </c>
      <c r="AA3" s="24" t="s">
        <v>4</v>
      </c>
      <c r="AB3" s="22" t="s">
        <v>22</v>
      </c>
    </row>
    <row r="4" spans="2:41" ht="20.100000000000001" customHeight="1">
      <c r="B4" s="63" t="s">
        <v>23</v>
      </c>
      <c r="C4" s="69">
        <v>4290</v>
      </c>
      <c r="D4" s="69">
        <v>4358</v>
      </c>
      <c r="E4" s="69">
        <v>4476</v>
      </c>
      <c r="F4" s="69">
        <v>4737</v>
      </c>
      <c r="G4" s="69">
        <v>4522</v>
      </c>
      <c r="H4" s="69">
        <v>4315</v>
      </c>
      <c r="I4" s="69">
        <v>4444</v>
      </c>
      <c r="J4" s="69">
        <v>4747</v>
      </c>
      <c r="K4" s="69">
        <v>4206</v>
      </c>
      <c r="L4" s="69">
        <v>4382</v>
      </c>
      <c r="M4" s="69">
        <v>4956</v>
      </c>
      <c r="N4" s="69">
        <v>4870</v>
      </c>
      <c r="O4" s="70">
        <f t="shared" ref="O4:O30" si="0">SUM(C4:N4)</f>
        <v>54303</v>
      </c>
      <c r="P4" s="16"/>
      <c r="Q4" s="90">
        <f>IFERROR(IF($S$4=$C$3,0,IF($S$4=$D$3,D4/C4-1,IF($S$4=$E$3,E4/D4-1,IF($S$4=$F$3,F4/E4-1,IF($S$4=$G$3,G4/F4-1,IF($S$4=$H$3,H4/G4-1,IF($S$4=$I$3,I4/H4-1,IF($S$4=$J$3,J4/I4-1,IF($S$4=$K$3,K4/J4-1,IF($S$4=$L$3,L4/K4-1,IF($S$4=$M$3,M4/L4-1,IF($S$4=$N$3,N4/M4-1,"")))))))))))),0)</f>
        <v>2.9895712630359172E-2</v>
      </c>
      <c r="R4" s="13"/>
      <c r="S4" s="81" t="str">
        <f>'ES - Dashboard profitti e perdi'!F3</f>
        <v>LUG</v>
      </c>
      <c r="T4" s="13"/>
      <c r="U4" s="61" t="s">
        <v>23</v>
      </c>
      <c r="V4" s="82">
        <f>IFERROR(IF($S$4=$C$3,C4,IF($S$4=$D$3,D4,IF($S$4=$E$3,E4,IF($S$4=$F$3,F4,IF($S$4=$G$3,G4,IF($S$4=$H$3,H4,IF($S$4=$I$3,I4,IF($S$4=$J$3,J4,IF($S$4=$K$3,K4,IF($S$4=$L$3,L4,IF($S$4=$M$3,M4,IF($S$4=$N$3,N4,IF($S$4=$O$3,O4))))))))))))),0)</f>
        <v>4444</v>
      </c>
      <c r="W4" s="14"/>
      <c r="X4" s="85" t="s">
        <v>8</v>
      </c>
      <c r="Y4" s="14"/>
      <c r="Z4" s="62" t="s">
        <v>23</v>
      </c>
      <c r="AA4" s="26">
        <f>'ES - Input dati'!Q4</f>
        <v>2.9895712630359172E-2</v>
      </c>
      <c r="AB4" s="25" t="s">
        <v>24</v>
      </c>
    </row>
    <row r="5" spans="2:41" ht="20.100000000000001" customHeight="1">
      <c r="B5" s="64" t="s">
        <v>25</v>
      </c>
      <c r="C5" s="71">
        <v>606</v>
      </c>
      <c r="D5" s="71">
        <v>537</v>
      </c>
      <c r="E5" s="71">
        <v>319</v>
      </c>
      <c r="F5" s="71">
        <v>624</v>
      </c>
      <c r="G5" s="71">
        <v>342</v>
      </c>
      <c r="H5" s="71">
        <v>345</v>
      </c>
      <c r="I5" s="71">
        <v>723</v>
      </c>
      <c r="J5" s="71">
        <v>388</v>
      </c>
      <c r="K5" s="71">
        <v>612</v>
      </c>
      <c r="L5" s="71">
        <v>336</v>
      </c>
      <c r="M5" s="71">
        <v>711</v>
      </c>
      <c r="N5" s="71">
        <v>476</v>
      </c>
      <c r="O5" s="72">
        <f t="shared" si="0"/>
        <v>6019</v>
      </c>
      <c r="P5" s="16"/>
      <c r="Q5" s="91">
        <f>IFERROR(IF($S$4=$C$3,0,IF($S$4=$D$3,D5/C5-1,IF($S$4=$E$3,E5/D5-1,IF($S$4=$F$3,F5/E5-1,IF($S$4=$G$3,G5/F5-1,IF($S$4=$H$3,H5/G5-1,IF($S$4=$I$3,I5/H5-1,IF($S$4=$J$3,J5/I5-1,IF($S$4=$K$3,K5/J5-1,IF($S$4=$L$3,L5/K5-1,IF($S$4=$M$3,M5/L5-1,IF($S$4=$N$3,N5/M5-1,"")))))))))))),0)</f>
        <v>1.0956521739130434</v>
      </c>
      <c r="R5" s="13"/>
      <c r="S5" s="13"/>
      <c r="T5" s="13"/>
      <c r="U5" s="61" t="s">
        <v>25</v>
      </c>
      <c r="V5" s="82">
        <f>IFERROR(IF($S$4=$C$3,C5,IF($S$4=$D$3,D5,IF($S$4=$E$3,E5,IF($S$4=$F$3,F5,IF($S$4=$G$3,G5,IF($S$4=$H$3,H5,IF($S$4=$I$3,I5,IF($S$4=$J$3,J5,IF($S$4=$K$3,K5,IF($S$4=$L$3,L5,IF($S$4=$M$3,M5,IF($S$4=$N$3,N5,IF($S$4=$O$3,O5))))))))))))),0)</f>
        <v>723</v>
      </c>
      <c r="W5" s="14"/>
      <c r="X5" s="85" t="s">
        <v>3</v>
      </c>
      <c r="Y5" s="14"/>
      <c r="Z5" s="62" t="s">
        <v>25</v>
      </c>
      <c r="AA5" s="26">
        <f>'ES - Input dati'!Q5</f>
        <v>1.0956521739130434</v>
      </c>
      <c r="AB5" s="25" t="s">
        <v>71</v>
      </c>
    </row>
    <row r="6" spans="2:41" ht="20.100000000000001" customHeight="1">
      <c r="B6" s="64" t="s">
        <v>26</v>
      </c>
      <c r="C6" s="75">
        <f t="shared" ref="C6:N6" si="1">+C4-C5</f>
        <v>3684</v>
      </c>
      <c r="D6" s="75">
        <f t="shared" si="1"/>
        <v>3821</v>
      </c>
      <c r="E6" s="75">
        <f t="shared" si="1"/>
        <v>4157</v>
      </c>
      <c r="F6" s="75">
        <f t="shared" si="1"/>
        <v>4113</v>
      </c>
      <c r="G6" s="75">
        <f t="shared" si="1"/>
        <v>4180</v>
      </c>
      <c r="H6" s="75">
        <f t="shared" si="1"/>
        <v>3970</v>
      </c>
      <c r="I6" s="75">
        <f t="shared" si="1"/>
        <v>3721</v>
      </c>
      <c r="J6" s="75">
        <f t="shared" si="1"/>
        <v>4359</v>
      </c>
      <c r="K6" s="75">
        <f t="shared" si="1"/>
        <v>3594</v>
      </c>
      <c r="L6" s="75">
        <f t="shared" si="1"/>
        <v>4046</v>
      </c>
      <c r="M6" s="75">
        <f t="shared" si="1"/>
        <v>4245</v>
      </c>
      <c r="N6" s="75">
        <f t="shared" si="1"/>
        <v>4394</v>
      </c>
      <c r="O6" s="72">
        <f t="shared" si="0"/>
        <v>48284</v>
      </c>
      <c r="P6" s="16"/>
      <c r="Q6" s="91">
        <f>IFERROR(IF($S$4=$C$3,0,IF($S$4=$D$3,D6/C6-1,IF($S$4=$E$3,E6/D6-1,IF($S$4=$F$3,F6/E6-1,IF($S$4=$G$3,G6/F6-1,IF($S$4=$H$3,H6/G6-1,IF($S$4=$I$3,I6/H6-1,IF($S$4=$J$3,J6/I6-1,IF($S$4=$K$3,K6/J6-1,IF($S$4=$L$3,L6/K6-1,IF($S$4=$M$3,M6/L6-1,IF($S$4=$N$3,N6/M6-1,"")))))))))))),0)</f>
        <v>-6.2720403022670013E-2</v>
      </c>
      <c r="R6" s="13"/>
      <c r="S6" s="13"/>
      <c r="T6" s="13"/>
      <c r="U6" s="61" t="s">
        <v>26</v>
      </c>
      <c r="V6" s="82"/>
      <c r="W6" s="14"/>
      <c r="X6" s="85" t="s">
        <v>2</v>
      </c>
      <c r="Y6" s="14"/>
      <c r="Z6" s="62" t="s">
        <v>26</v>
      </c>
      <c r="AA6" s="26">
        <f>'ES - Input dati'!Q6</f>
        <v>-6.2720403022670013E-2</v>
      </c>
      <c r="AB6" s="25" t="s">
        <v>24</v>
      </c>
    </row>
    <row r="7" spans="2:41" ht="20.100000000000001" customHeight="1">
      <c r="B7" s="68" t="s">
        <v>27</v>
      </c>
      <c r="C7" s="74">
        <v>30</v>
      </c>
      <c r="D7" s="74">
        <v>190</v>
      </c>
      <c r="E7" s="74">
        <v>171</v>
      </c>
      <c r="F7" s="74">
        <v>88</v>
      </c>
      <c r="G7" s="74">
        <v>74</v>
      </c>
      <c r="H7" s="74">
        <v>136</v>
      </c>
      <c r="I7" s="74">
        <v>206</v>
      </c>
      <c r="J7" s="74">
        <v>30</v>
      </c>
      <c r="K7" s="74">
        <v>29</v>
      </c>
      <c r="L7" s="74">
        <v>47</v>
      </c>
      <c r="M7" s="74">
        <v>78</v>
      </c>
      <c r="N7" s="74">
        <v>131</v>
      </c>
      <c r="O7" s="73">
        <f t="shared" si="0"/>
        <v>1210</v>
      </c>
      <c r="P7" s="17"/>
      <c r="Q7" s="91"/>
      <c r="R7" s="13"/>
      <c r="S7" s="13"/>
      <c r="T7" s="13"/>
      <c r="U7" s="61" t="s">
        <v>28</v>
      </c>
      <c r="V7" s="82">
        <f>IFERROR(IF($S$4=$C$3,C25,IF($S$4=$D$3,D25,IF($S$4=$E$3,E25,IF($S$4=$F$3,F25,IF($S$4=$G$3,G25,IF($S$4=$H$3,H25,IF($S$4=$I$3,I25,IF($S$4=$J$3,J25,IF($S$4=$K$3,K25,IF($S$4=$L$3,L25,IF($S$4=$M$3,M25,IF($S$4=$N$3,N25,IF($S$4=$O$3,O25))))))))))))),0)</f>
        <v>1434</v>
      </c>
      <c r="W7" s="14"/>
      <c r="X7" s="85" t="s">
        <v>1</v>
      </c>
      <c r="Y7" s="14"/>
      <c r="Z7" s="62" t="s">
        <v>28</v>
      </c>
      <c r="AA7" s="26">
        <f>'ES - Input dati'!Q25</f>
        <v>-0.31876484560570073</v>
      </c>
      <c r="AB7" s="25" t="s">
        <v>71</v>
      </c>
    </row>
    <row r="8" spans="2:41" ht="20.100000000000001" customHeight="1">
      <c r="B8" s="68" t="s">
        <v>29</v>
      </c>
      <c r="C8" s="74">
        <v>21</v>
      </c>
      <c r="D8" s="74">
        <v>27</v>
      </c>
      <c r="E8" s="74">
        <v>93</v>
      </c>
      <c r="F8" s="74">
        <v>138</v>
      </c>
      <c r="G8" s="74">
        <v>78</v>
      </c>
      <c r="H8" s="74">
        <v>198</v>
      </c>
      <c r="I8" s="74">
        <v>65</v>
      </c>
      <c r="J8" s="74">
        <v>49</v>
      </c>
      <c r="K8" s="74">
        <v>35</v>
      </c>
      <c r="L8" s="74">
        <v>129</v>
      </c>
      <c r="M8" s="74">
        <v>45</v>
      </c>
      <c r="N8" s="74">
        <v>73</v>
      </c>
      <c r="O8" s="73">
        <f t="shared" si="0"/>
        <v>951</v>
      </c>
      <c r="P8" s="17"/>
      <c r="Q8" s="91"/>
      <c r="R8" s="13"/>
      <c r="S8" s="13"/>
      <c r="T8" s="13"/>
      <c r="U8" s="61" t="s">
        <v>30</v>
      </c>
      <c r="V8" s="82"/>
      <c r="W8" s="14"/>
      <c r="X8" s="85" t="s">
        <v>9</v>
      </c>
      <c r="Y8" s="14"/>
      <c r="Z8" s="62" t="s">
        <v>30</v>
      </c>
      <c r="AA8" s="26">
        <f>+'ES - Input dati'!Q26</f>
        <v>0.22627345844504032</v>
      </c>
      <c r="AB8" s="25" t="s">
        <v>24</v>
      </c>
    </row>
    <row r="9" spans="2:41" ht="20.100000000000001" customHeight="1">
      <c r="B9" s="68" t="s">
        <v>31</v>
      </c>
      <c r="C9" s="74">
        <v>184</v>
      </c>
      <c r="D9" s="74">
        <v>139</v>
      </c>
      <c r="E9" s="74">
        <v>65</v>
      </c>
      <c r="F9" s="74">
        <v>47</v>
      </c>
      <c r="G9" s="74">
        <v>140</v>
      </c>
      <c r="H9" s="74">
        <v>175</v>
      </c>
      <c r="I9" s="74">
        <v>41</v>
      </c>
      <c r="J9" s="74">
        <v>179</v>
      </c>
      <c r="K9" s="74">
        <v>163</v>
      </c>
      <c r="L9" s="74">
        <v>45</v>
      </c>
      <c r="M9" s="74">
        <v>202</v>
      </c>
      <c r="N9" s="74">
        <v>180</v>
      </c>
      <c r="O9" s="73">
        <f t="shared" si="0"/>
        <v>1560</v>
      </c>
      <c r="P9" s="16"/>
      <c r="Q9" s="91"/>
      <c r="R9" s="13"/>
      <c r="S9" s="13"/>
      <c r="T9" s="13"/>
      <c r="U9" s="61" t="s">
        <v>32</v>
      </c>
      <c r="V9" s="82">
        <f>IFERROR(IF($S$4=$C$3,C27,IF($S$4=$D$3,D27,IF($S$4=$E$3,E27,IF($S$4=$F$3,F27,IF($S$4=$G$3,G27,IF($S$4=$H$3,H27,IF($S$4=$I$3,I27,IF($S$4=$J$3,J27,IF($S$4=$K$3,K27,IF($S$4=$L$3,L27,IF($S$4=$M$3,M27,IF($S$4=$N$3,N27,IF($S$4=$O$3,O27))))))))))))),0)</f>
        <v>415</v>
      </c>
      <c r="W9" s="14"/>
      <c r="X9" s="85" t="s">
        <v>10</v>
      </c>
      <c r="Y9" s="14"/>
      <c r="Z9" s="62" t="s">
        <v>32</v>
      </c>
      <c r="AA9" s="26">
        <f>+'ES - Input dati'!Q27</f>
        <v>0.18911174785100293</v>
      </c>
      <c r="AB9" s="25" t="s">
        <v>71</v>
      </c>
    </row>
    <row r="10" spans="2:41" ht="20.100000000000001" customHeight="1">
      <c r="B10" s="68" t="s">
        <v>33</v>
      </c>
      <c r="C10" s="74">
        <v>79</v>
      </c>
      <c r="D10" s="74">
        <v>189</v>
      </c>
      <c r="E10" s="74">
        <v>28</v>
      </c>
      <c r="F10" s="74">
        <v>58</v>
      </c>
      <c r="G10" s="74">
        <v>179</v>
      </c>
      <c r="H10" s="74">
        <v>114</v>
      </c>
      <c r="I10" s="74">
        <v>61</v>
      </c>
      <c r="J10" s="74">
        <v>207</v>
      </c>
      <c r="K10" s="74">
        <v>17</v>
      </c>
      <c r="L10" s="74">
        <v>193</v>
      </c>
      <c r="M10" s="74">
        <v>7</v>
      </c>
      <c r="N10" s="74">
        <v>1</v>
      </c>
      <c r="O10" s="73">
        <f t="shared" si="0"/>
        <v>1133</v>
      </c>
      <c r="P10" s="17"/>
      <c r="Q10" s="91"/>
      <c r="R10" s="13"/>
      <c r="S10" s="13"/>
      <c r="T10" s="13"/>
      <c r="U10" s="61" t="s">
        <v>34</v>
      </c>
      <c r="V10" s="82"/>
      <c r="W10" s="14"/>
      <c r="X10" s="85" t="s">
        <v>11</v>
      </c>
      <c r="Y10" s="14"/>
      <c r="Z10" s="62" t="s">
        <v>34</v>
      </c>
      <c r="AA10" s="26">
        <f>+'ES - Input dati'!Q28</f>
        <v>0.22041553748870824</v>
      </c>
      <c r="AB10" s="25" t="s">
        <v>24</v>
      </c>
    </row>
    <row r="11" spans="2:41" ht="20.100000000000001" customHeight="1">
      <c r="B11" s="68" t="s">
        <v>35</v>
      </c>
      <c r="C11" s="74">
        <v>126</v>
      </c>
      <c r="D11" s="74">
        <v>70</v>
      </c>
      <c r="E11" s="74">
        <v>49</v>
      </c>
      <c r="F11" s="74">
        <v>164</v>
      </c>
      <c r="G11" s="74">
        <v>195</v>
      </c>
      <c r="H11" s="74">
        <v>165</v>
      </c>
      <c r="I11" s="74">
        <v>177</v>
      </c>
      <c r="J11" s="74">
        <v>101</v>
      </c>
      <c r="K11" s="74">
        <v>168</v>
      </c>
      <c r="L11" s="74">
        <v>101</v>
      </c>
      <c r="M11" s="74">
        <v>170</v>
      </c>
      <c r="N11" s="74">
        <v>61</v>
      </c>
      <c r="O11" s="73">
        <f t="shared" si="0"/>
        <v>1547</v>
      </c>
      <c r="P11" s="18"/>
      <c r="Q11" s="91"/>
      <c r="R11" s="13"/>
      <c r="S11" s="13"/>
      <c r="T11" s="13"/>
      <c r="U11" s="61" t="s">
        <v>36</v>
      </c>
      <c r="V11" s="82">
        <f>IFERROR(IF($S$4=$C$3,C29,IF($S$4=$D$3,D29,IF($S$4=$E$3,E29,IF($S$4=$F$3,F29,IF($S$4=$G$3,G29,IF($S$4=$H$3,H29,IF($S$4=$I$3,I29,IF($S$4=$J$3,J29,IF($S$4=$K$3,K29,IF($S$4=$L$3,L29,IF($S$4=$M$3,M29,IF($S$4=$N$3,N29,IF($S$4=$O$3,O29))))))))))))),0)</f>
        <v>310</v>
      </c>
      <c r="W11" s="14"/>
      <c r="X11" s="85" t="s">
        <v>12</v>
      </c>
      <c r="Y11" s="14"/>
      <c r="Z11" s="62" t="s">
        <v>36</v>
      </c>
      <c r="AA11" s="26">
        <f>+'ES - Input dati'!Q29</f>
        <v>-0.22305764411027573</v>
      </c>
      <c r="AB11" s="25" t="s">
        <v>71</v>
      </c>
    </row>
    <row r="12" spans="2:41" ht="20.100000000000001" customHeight="1">
      <c r="B12" s="68" t="s">
        <v>37</v>
      </c>
      <c r="C12" s="74">
        <v>17</v>
      </c>
      <c r="D12" s="74">
        <v>120</v>
      </c>
      <c r="E12" s="74">
        <v>155</v>
      </c>
      <c r="F12" s="74">
        <v>149</v>
      </c>
      <c r="G12" s="74">
        <v>7</v>
      </c>
      <c r="H12" s="74">
        <v>172</v>
      </c>
      <c r="I12" s="74">
        <v>144</v>
      </c>
      <c r="J12" s="74">
        <v>144</v>
      </c>
      <c r="K12" s="74">
        <v>73</v>
      </c>
      <c r="L12" s="74">
        <v>200</v>
      </c>
      <c r="M12" s="74">
        <v>30</v>
      </c>
      <c r="N12" s="74">
        <v>185</v>
      </c>
      <c r="O12" s="73">
        <f t="shared" si="0"/>
        <v>1396</v>
      </c>
      <c r="P12" s="19"/>
      <c r="Q12" s="91"/>
      <c r="R12" s="13"/>
      <c r="S12" s="13"/>
      <c r="T12" s="13"/>
      <c r="U12" s="61" t="s">
        <v>38</v>
      </c>
      <c r="V12" s="82"/>
      <c r="W12" s="14"/>
      <c r="X12" s="85" t="s">
        <v>13</v>
      </c>
      <c r="Y12" s="14"/>
      <c r="Z12" s="62" t="s">
        <v>38</v>
      </c>
      <c r="AA12" s="26">
        <f>+'ES - Input dati'!Q30</f>
        <v>0.31790633608815422</v>
      </c>
      <c r="AB12" s="25" t="s">
        <v>24</v>
      </c>
    </row>
    <row r="13" spans="2:41" ht="20.100000000000001" customHeight="1">
      <c r="B13" s="68" t="s">
        <v>39</v>
      </c>
      <c r="C13" s="74">
        <v>49</v>
      </c>
      <c r="D13" s="74">
        <v>124</v>
      </c>
      <c r="E13" s="74">
        <v>181</v>
      </c>
      <c r="F13" s="74">
        <v>16</v>
      </c>
      <c r="G13" s="74">
        <v>102</v>
      </c>
      <c r="H13" s="74">
        <v>8</v>
      </c>
      <c r="I13" s="74">
        <v>49</v>
      </c>
      <c r="J13" s="74">
        <v>124</v>
      </c>
      <c r="K13" s="74">
        <v>5</v>
      </c>
      <c r="L13" s="74">
        <v>90</v>
      </c>
      <c r="M13" s="74">
        <v>112</v>
      </c>
      <c r="N13" s="74">
        <v>82</v>
      </c>
      <c r="O13" s="73">
        <f t="shared" si="0"/>
        <v>942</v>
      </c>
      <c r="P13" s="20"/>
      <c r="Q13" s="91"/>
      <c r="R13" s="13"/>
      <c r="S13" s="13"/>
      <c r="T13" s="13"/>
      <c r="U13" s="14"/>
      <c r="V13" s="14"/>
      <c r="W13" s="14"/>
      <c r="X13" s="85" t="s">
        <v>14</v>
      </c>
      <c r="Y13" s="14"/>
      <c r="Z13" s="14"/>
      <c r="AA13" s="14"/>
    </row>
    <row r="14" spans="2:41" ht="20.100000000000001" customHeight="1">
      <c r="B14" s="68" t="s">
        <v>40</v>
      </c>
      <c r="C14" s="74">
        <v>113</v>
      </c>
      <c r="D14" s="74">
        <v>162</v>
      </c>
      <c r="E14" s="74">
        <v>45</v>
      </c>
      <c r="F14" s="74">
        <v>203</v>
      </c>
      <c r="G14" s="74">
        <v>109</v>
      </c>
      <c r="H14" s="74">
        <v>169</v>
      </c>
      <c r="I14" s="74">
        <v>29</v>
      </c>
      <c r="J14" s="74">
        <v>164</v>
      </c>
      <c r="K14" s="74">
        <v>172</v>
      </c>
      <c r="L14" s="74">
        <v>193</v>
      </c>
      <c r="M14" s="74">
        <v>145</v>
      </c>
      <c r="N14" s="74">
        <v>75</v>
      </c>
      <c r="O14" s="73">
        <f t="shared" si="0"/>
        <v>1579</v>
      </c>
      <c r="P14" s="20"/>
      <c r="Q14" s="91"/>
      <c r="R14" s="13"/>
      <c r="S14" s="13"/>
      <c r="T14" s="13"/>
      <c r="U14" s="61" t="s">
        <v>23</v>
      </c>
      <c r="V14" s="82">
        <f>+V4</f>
        <v>4444</v>
      </c>
      <c r="W14" s="14"/>
      <c r="X14" s="85" t="s">
        <v>0</v>
      </c>
      <c r="Y14" s="14"/>
      <c r="Z14" s="43" t="s">
        <v>7</v>
      </c>
      <c r="AA14" s="38" t="s">
        <v>41</v>
      </c>
      <c r="AB14" s="38" t="s">
        <v>42</v>
      </c>
      <c r="AC14" s="38" t="s">
        <v>43</v>
      </c>
      <c r="AD14" s="38" t="s">
        <v>44</v>
      </c>
      <c r="AE14" s="38" t="s">
        <v>45</v>
      </c>
      <c r="AF14" s="38" t="s">
        <v>46</v>
      </c>
      <c r="AG14" s="38" t="s">
        <v>47</v>
      </c>
      <c r="AH14" s="38" t="s">
        <v>48</v>
      </c>
      <c r="AI14" s="38" t="s">
        <v>49</v>
      </c>
      <c r="AJ14" s="38" t="s">
        <v>50</v>
      </c>
      <c r="AK14" s="38" t="s">
        <v>51</v>
      </c>
      <c r="AL14" s="38" t="s">
        <v>52</v>
      </c>
      <c r="AM14" s="38" t="s">
        <v>53</v>
      </c>
      <c r="AN14" s="38" t="s">
        <v>54</v>
      </c>
      <c r="AO14" s="37"/>
    </row>
    <row r="15" spans="2:41" ht="20.100000000000001" customHeight="1">
      <c r="B15" s="68" t="s">
        <v>55</v>
      </c>
      <c r="C15" s="74">
        <v>85</v>
      </c>
      <c r="D15" s="74">
        <v>182</v>
      </c>
      <c r="E15" s="74">
        <v>150</v>
      </c>
      <c r="F15" s="74">
        <v>82</v>
      </c>
      <c r="G15" s="74">
        <v>205</v>
      </c>
      <c r="H15" s="74">
        <v>133</v>
      </c>
      <c r="I15" s="74">
        <v>89</v>
      </c>
      <c r="J15" s="74">
        <v>90</v>
      </c>
      <c r="K15" s="74">
        <v>209</v>
      </c>
      <c r="L15" s="74">
        <v>134</v>
      </c>
      <c r="M15" s="74">
        <v>99</v>
      </c>
      <c r="N15" s="74">
        <v>102</v>
      </c>
      <c r="O15" s="73">
        <f t="shared" si="0"/>
        <v>1560</v>
      </c>
      <c r="P15" s="20"/>
      <c r="Q15" s="91"/>
      <c r="R15" s="13"/>
      <c r="S15" s="13"/>
      <c r="T15" s="13"/>
      <c r="U15" s="61" t="s">
        <v>25</v>
      </c>
      <c r="V15" s="82">
        <f>+V5*-1</f>
        <v>-723</v>
      </c>
      <c r="W15" s="14"/>
      <c r="X15" s="85" t="s">
        <v>15</v>
      </c>
      <c r="Y15" s="14"/>
      <c r="Z15" s="87" t="str">
        <f>IF(LEN('ES - Input dati'!$U$4),'ES - Input dati'!$U$4,"")</f>
        <v>Reddito totale</v>
      </c>
      <c r="AA15" s="39">
        <f>IF(LEN('ES - Input dati'!$V$4),'ES - Input dati'!$V$4,"")</f>
        <v>4444</v>
      </c>
      <c r="AB15" s="39">
        <f ca="1">IF(OR(LEN('ES - Input dati'!$AA15)=0,AND(ROW()=ROW('ES - Input dati'!$AA$15:$AA$23),'ES - Input dati'!$AO$15)),'ES - Input dati'!$AI15,"")</f>
        <v>4444</v>
      </c>
      <c r="AC15" s="39">
        <f ca="1">IF(LEN('ES - Input dati'!$AA15)=0,0,IF(AND('ES - Input dati'!$AI15&lt;0,'ES - Input dati'!$AI15-'ES - Input dati'!$AA15&lt;0,LEN('ES - Input dati'!$AB15)=0),'ES - Input dati'!$AI15-MIN(0,'ES - Input dati'!$AA15),IF(AND('ES - Input dati'!$AI15&gt;0,'ES - Input dati'!$AI15-'ES - Input dati'!$AA15&gt;0,LEN('ES - Input dati'!$AB15)=0),'ES - Input dati'!$AI15-MAX(0,'ES - Input dati'!$AA15),0)))</f>
        <v>0</v>
      </c>
      <c r="AD15" s="39">
        <f ca="1">IF(LEN('ES - Input dati'!$AA15)=0,0,IF(AND('ES - Input dati'!$AI15&lt;0,'ES - Input dati'!$AA15&lt;0,LEN('ES - Input dati'!$AB15)=0),MAX('ES - Input dati'!$AA15,'ES - Input dati'!$AI15),0))</f>
        <v>0</v>
      </c>
      <c r="AE15" s="39">
        <f ca="1">IF(LEN('ES - Input dati'!$AA15)=0,0,IF(AND('ES - Input dati'!$AI15-'ES - Input dati'!$AA15&lt;0,'ES - Input dati'!$AA15&gt;0,LEN('ES - Input dati'!$AB15)=0),MAX(-'ES - Input dati'!$AA15,'ES - Input dati'!$AI15-'ES - Input dati'!$AA15),0))</f>
        <v>0</v>
      </c>
      <c r="AF15" s="39">
        <f ca="1">IF(LEN('ES - Input dati'!$AA15)=0,0,IF(AND('ES - Input dati'!$AI15-'ES - Input dati'!$AA15&gt;0,'ES - Input dati'!$AA15&lt;0,LEN('ES - Input dati'!$AB15)=0),MIN(-'ES - Input dati'!$AA15,'ES - Input dati'!$AI15-'ES - Input dati'!$AA15),0))</f>
        <v>0</v>
      </c>
      <c r="AG15" s="39">
        <f ca="1">IF(LEN('ES - Input dati'!$AA15)=0,0,IF(AND('ES - Input dati'!$AI15&gt;0,'ES - Input dati'!$AA15&gt;0,LEN('ES - Input dati'!$AB15)=0),MIN('ES - Input dati'!$AA15,'ES - Input dati'!$AI15),0))</f>
        <v>0</v>
      </c>
      <c r="AH15" s="40">
        <f ca="1">IF(ROW()=ROW('ES - Input dati'!$AA$15:$AA$23),1/ROWS('ES - Input dati'!$AA$15:$AA$23),IF(ROW()=ROW('ES - Input dati'!$AA$15:$AA$23)+ROWS('ES - Input dati'!$AH$15:$AH$23)-1,NA(),OFFSET('ES - Input dati'!$AH15,-1,0)+1/ROWS('ES - Input dati'!$AA$15:$AA$23)))</f>
        <v>0.1111111111111111</v>
      </c>
      <c r="AI15" s="39">
        <f ca="1">IF(ROW()=ROW('ES - Input dati'!$AA$15:$AA$23),0,OFFSET('ES - Input dati'!$AI15,-1,0))+IF(LEN('ES - Input dati'!$AA15),'ES - Input dati'!$AA15,0)</f>
        <v>4444</v>
      </c>
      <c r="AJ15" s="39" t="e">
        <f>IF('ES - Input dati'!$AO$17=1,IF(LEN('ES - Input dati'!$AB15),'ES - Input dati'!$AB15/2,'ES - Input dati'!$AI15-'ES - Input dati'!$AA15/2),NA())</f>
        <v>#N/A</v>
      </c>
      <c r="AK15" s="39">
        <f ca="1">IF(OR('ES - Input dati'!$AO$17=2,AND('ES - Input dati'!$AO$17=3,OR(AND(LEN('ES - Input dati'!$AB15)&gt;0,'ES - Input dati'!$AI15&gt;0),AND(LEN('ES - Input dati'!$AA15),'ES - Input dati'!$AA15&gt;=0)))),IF(LEN('ES - Input dati'!$AB15),MAX(0,'ES - Input dati'!$AI15),'ES - Input dati'!$AI15-MIN(0,'ES - Input dati'!$AA15)),NA())</f>
        <v>4444</v>
      </c>
      <c r="AL15" s="39" t="e">
        <f ca="1">IF('ES - Input dati'!$AO$17=3,IF(LEN('ES - Input dati'!$AB15),IF('ES - Input dati'!$AB15&lt;0,'ES - Input dati'!$AB15,NA()),IF('ES - Input dati'!$AA15&lt;0,'ES - Input dati'!$AI15,NA())),NA())</f>
        <v>#N/A</v>
      </c>
      <c r="AM15" s="40">
        <f ca="1">IF(ROW()=ROW('ES - Input dati'!$AA$15:$AA$23),0.5/ROWS('ES - Input dati'!$AA$15:$AA$23),OFFSET('ES - Input dati'!$AM15,-1,0)+1/ROWS('ES - Input dati'!$AA$15:$AA$23))</f>
        <v>5.5555555555555552E-2</v>
      </c>
      <c r="AN15" s="39">
        <f>IF(LEN('ES - Input dati'!$AA15),'ES - Input dati'!$AA15,'ES - Input dati'!$AB15)</f>
        <v>4444</v>
      </c>
      <c r="AO15" s="41" t="b">
        <v>1</v>
      </c>
    </row>
    <row r="16" spans="2:41" ht="20.100000000000001" customHeight="1">
      <c r="B16" s="68" t="s">
        <v>56</v>
      </c>
      <c r="C16" s="74">
        <v>200</v>
      </c>
      <c r="D16" s="74">
        <v>187</v>
      </c>
      <c r="E16" s="74">
        <v>11</v>
      </c>
      <c r="F16" s="74">
        <v>120</v>
      </c>
      <c r="G16" s="74">
        <v>7</v>
      </c>
      <c r="H16" s="74">
        <v>1</v>
      </c>
      <c r="I16" s="74">
        <v>25</v>
      </c>
      <c r="J16" s="74">
        <v>4</v>
      </c>
      <c r="K16" s="74">
        <v>44</v>
      </c>
      <c r="L16" s="74">
        <v>160</v>
      </c>
      <c r="M16" s="74">
        <v>159</v>
      </c>
      <c r="N16" s="74">
        <v>51</v>
      </c>
      <c r="O16" s="73">
        <f t="shared" si="0"/>
        <v>969</v>
      </c>
      <c r="P16" s="20"/>
      <c r="Q16" s="91"/>
      <c r="R16" s="13"/>
      <c r="S16" s="13"/>
      <c r="T16" s="13"/>
      <c r="U16" s="61" t="s">
        <v>26</v>
      </c>
      <c r="V16" s="83">
        <f>SUM(V14:V15)</f>
        <v>3721</v>
      </c>
      <c r="W16" s="14"/>
      <c r="X16" s="85" t="s">
        <v>16</v>
      </c>
      <c r="Y16" s="14"/>
      <c r="Z16" s="88" t="str">
        <f>IF(LEN('ES - Input dati'!$U$5),'ES - Input dati'!$U$5,"")</f>
        <v>Costo della merce venduta</v>
      </c>
      <c r="AA16" s="42">
        <f>IF(LEN('ES - Input dati'!$V$5),'ES - Input dati'!$V$15,"")</f>
        <v>-723</v>
      </c>
      <c r="AB16" s="42" t="str">
        <f>IF(OR(LEN('ES - Input dati'!$AA16)=0,AND(ROW()=ROW('ES - Input dati'!$AA$15:$AA$23),'ES - Input dati'!$AO$15)),'ES - Input dati'!$AI16,"")</f>
        <v/>
      </c>
      <c r="AC16" s="42">
        <f ca="1">IF(LEN('ES - Input dati'!$AA16)=0,0,IF(AND('ES - Input dati'!$AI16&lt;0,'ES - Input dati'!$AI16-'ES - Input dati'!$AA16&lt;0,LEN('ES - Input dati'!$AB16)=0),'ES - Input dati'!$AI16-MIN(0,'ES - Input dati'!$AA16),IF(AND('ES - Input dati'!$AI16&gt;0,'ES - Input dati'!$AI16-'ES - Input dati'!$AA16&gt;0,LEN('ES - Input dati'!$AB16)=0),'ES - Input dati'!$AI16-MAX(0,'ES - Input dati'!$AA16),0)))</f>
        <v>3721</v>
      </c>
      <c r="AD16" s="42">
        <f ca="1">IF(LEN('ES - Input dati'!$AA16)=0,0,IF(AND('ES - Input dati'!$AI16&lt;0,'ES - Input dati'!$AA16&lt;0,LEN('ES - Input dati'!$AB16)=0),MAX('ES - Input dati'!$AA16,'ES - Input dati'!$AI16),0))</f>
        <v>0</v>
      </c>
      <c r="AE16" s="42">
        <f ca="1">IF(LEN('ES - Input dati'!$AA16)=0,0,IF(AND('ES - Input dati'!$AI16-'ES - Input dati'!$AA16&lt;0,'ES - Input dati'!$AA16&gt;0,LEN('ES - Input dati'!$AB16)=0),MAX(-'ES - Input dati'!$AA16,'ES - Input dati'!$AI16-'ES - Input dati'!$AA16),0))</f>
        <v>0</v>
      </c>
      <c r="AF16" s="42">
        <f ca="1">IF(LEN('ES - Input dati'!$AA16)=0,0,IF(AND('ES - Input dati'!$AI16-'ES - Input dati'!$AA16&gt;0,'ES - Input dati'!$AA16&lt;0,LEN('ES - Input dati'!$AB16)=0),MIN(-'ES - Input dati'!$AA16,'ES - Input dati'!$AI16-'ES - Input dati'!$AA16),0))</f>
        <v>723</v>
      </c>
      <c r="AG16" s="42">
        <f ca="1">IF(LEN('ES - Input dati'!$AA16)=0,0,IF(AND('ES - Input dati'!$AI16&gt;0,'ES - Input dati'!$AA16&gt;0,LEN('ES - Input dati'!$AB16)=0),MIN('ES - Input dati'!$AA16,'ES - Input dati'!$AI16),0))</f>
        <v>0</v>
      </c>
      <c r="AH16" s="41">
        <f ca="1">IF(ROW()=ROW('ES - Input dati'!$AA$15:$AA$23),1/ROWS('ES - Input dati'!$AA$15:$AA$23),IF(ROW()=ROW('ES - Input dati'!$AA$15:$AA$23)+ROWS('ES - Input dati'!$AH$15:$AH$23)-1,NA(),OFFSET('ES - Input dati'!$AH16,-1,0)+1/ROWS('ES - Input dati'!$AA$15:$AA$23)))</f>
        <v>0.22222222222222221</v>
      </c>
      <c r="AI16" s="42">
        <f ca="1">IF(ROW()=ROW('ES - Input dati'!$AA$15:$AA$23),0,OFFSET('ES - Input dati'!$AI16,-1,0))+IF(LEN('ES - Input dati'!$AA16),'ES - Input dati'!$AA16,0)</f>
        <v>3721</v>
      </c>
      <c r="AJ16" s="42" t="e">
        <f>IF('ES - Input dati'!$AO$17=1,IF(LEN('ES - Input dati'!$AB16),'ES - Input dati'!$AB16/2,'ES - Input dati'!$AI16-'ES - Input dati'!$AA16/2),NA())</f>
        <v>#N/A</v>
      </c>
      <c r="AK16" s="42" t="e">
        <f ca="1">IF(OR('ES - Input dati'!$AO$17=2,AND('ES - Input dati'!$AO$17=3,OR(AND(LEN('ES - Input dati'!$AB16)&gt;0,'ES - Input dati'!$AI16&gt;0),AND(LEN('ES - Input dati'!$AA16),'ES - Input dati'!$AA16&gt;=0)))),IF(LEN('ES - Input dati'!$AB16),MAX(0,'ES - Input dati'!$AI16),'ES - Input dati'!$AI16-MIN(0,'ES - Input dati'!$AA16)),NA())</f>
        <v>#N/A</v>
      </c>
      <c r="AL16" s="42">
        <f ca="1">IF('ES - Input dati'!$AO$17=3,IF(LEN('ES - Input dati'!$AB16),IF('ES - Input dati'!$AB16&lt;0,'ES - Input dati'!$AB16,NA()),IF('ES - Input dati'!$AA16&lt;0,'ES - Input dati'!$AI16,NA())),NA())</f>
        <v>3721</v>
      </c>
      <c r="AM16" s="41">
        <f ca="1">IF(ROW()=ROW('ES - Input dati'!$AA$15:$AA$23),0.5/ROWS('ES - Input dati'!$AA$15:$AA$23),OFFSET('ES - Input dati'!$AM16,-1,0)+1/ROWS('ES - Input dati'!$AA$15:$AA$23))</f>
        <v>0.16666666666666666</v>
      </c>
      <c r="AN16" s="42">
        <f>IF(LEN('ES - Input dati'!$AA16),'ES - Input dati'!$AA16,'ES - Input dati'!$AB16)</f>
        <v>-723</v>
      </c>
      <c r="AO16" s="41"/>
    </row>
    <row r="17" spans="2:41" ht="20.100000000000001" customHeight="1">
      <c r="B17" s="68" t="s">
        <v>57</v>
      </c>
      <c r="C17" s="74">
        <v>177</v>
      </c>
      <c r="D17" s="74">
        <v>42</v>
      </c>
      <c r="E17" s="74">
        <v>200</v>
      </c>
      <c r="F17" s="74">
        <v>113</v>
      </c>
      <c r="G17" s="74">
        <v>28</v>
      </c>
      <c r="H17" s="74">
        <v>181</v>
      </c>
      <c r="I17" s="74">
        <v>40</v>
      </c>
      <c r="J17" s="74">
        <v>56</v>
      </c>
      <c r="K17" s="74">
        <v>20</v>
      </c>
      <c r="L17" s="74">
        <v>139</v>
      </c>
      <c r="M17" s="74">
        <v>120</v>
      </c>
      <c r="N17" s="74">
        <v>186</v>
      </c>
      <c r="O17" s="73">
        <f t="shared" si="0"/>
        <v>1302</v>
      </c>
      <c r="P17" s="20"/>
      <c r="Q17" s="91"/>
      <c r="R17" s="13"/>
      <c r="S17" s="13"/>
      <c r="T17" s="13"/>
      <c r="U17" s="61" t="s">
        <v>28</v>
      </c>
      <c r="V17" s="82">
        <f>+V7*-1</f>
        <v>-1434</v>
      </c>
      <c r="W17" s="14"/>
      <c r="X17" s="14"/>
      <c r="Y17" s="14"/>
      <c r="Z17" s="87" t="str">
        <f>IF(LEN('ES - Input dati'!$U$6),'ES - Input dati'!$U$6,"")</f>
        <v>Profitto lordo</v>
      </c>
      <c r="AA17" s="39" t="str">
        <f>IF(LEN('ES - Input dati'!$V$6),'ES - Input dati'!$V$6,"")</f>
        <v/>
      </c>
      <c r="AB17" s="39">
        <f ca="1">IF(OR(LEN('ES - Input dati'!$AA17)=0,AND(ROW()=ROW('ES - Input dati'!$AA$15:$AA$23),'ES - Input dati'!$AO$15)),'ES - Input dati'!$AI17,"")</f>
        <v>3721</v>
      </c>
      <c r="AC17" s="39">
        <f>IF(LEN('ES - Input dati'!$AA17)=0,0,IF(AND('ES - Input dati'!$AI17&lt;0,'ES - Input dati'!$AI17-'ES - Input dati'!$AA17&lt;0,LEN('ES - Input dati'!$AB17)=0),'ES - Input dati'!$AI17-MIN(0,'ES - Input dati'!$AA17),IF(AND('ES - Input dati'!$AI17&gt;0,'ES - Input dati'!$AI17-'ES - Input dati'!$AA17&gt;0,LEN('ES - Input dati'!$AB17)=0),'ES - Input dati'!$AI17-MAX(0,'ES - Input dati'!$AA17),0)))</f>
        <v>0</v>
      </c>
      <c r="AD17" s="39">
        <f>IF(LEN('ES - Input dati'!$AA17)=0,0,IF(AND('ES - Input dati'!$AI17&lt;0,'ES - Input dati'!$AA17&lt;0,LEN('ES - Input dati'!$AB17)=0),MAX('ES - Input dati'!$AA17,'ES - Input dati'!$AI17),0))</f>
        <v>0</v>
      </c>
      <c r="AE17" s="39">
        <f>IF(LEN('ES - Input dati'!$AA17)=0,0,IF(AND('ES - Input dati'!$AI17-'ES - Input dati'!$AA17&lt;0,'ES - Input dati'!$AA17&gt;0,LEN('ES - Input dati'!$AB17)=0),MAX(-'ES - Input dati'!$AA17,'ES - Input dati'!$AI17-'ES - Input dati'!$AA17),0))</f>
        <v>0</v>
      </c>
      <c r="AF17" s="39">
        <f>IF(LEN('ES - Input dati'!$AA17)=0,0,IF(AND('ES - Input dati'!$AI17-'ES - Input dati'!$AA17&gt;0,'ES - Input dati'!$AA17&lt;0,LEN('ES - Input dati'!$AB17)=0),MIN(-'ES - Input dati'!$AA17,'ES - Input dati'!$AI17-'ES - Input dati'!$AA17),0))</f>
        <v>0</v>
      </c>
      <c r="AG17" s="39">
        <f>IF(LEN('ES - Input dati'!$AA17)=0,0,IF(AND('ES - Input dati'!$AI17&gt;0,'ES - Input dati'!$AA17&gt;0,LEN('ES - Input dati'!$AB17)=0),MIN('ES - Input dati'!$AA17,'ES - Input dati'!$AI17),0))</f>
        <v>0</v>
      </c>
      <c r="AH17" s="40">
        <f ca="1">IF(ROW()=ROW('ES - Input dati'!$AA$15:$AA$23),1/ROWS('ES - Input dati'!$AA$15:$AA$23),IF(ROW()=ROW('ES - Input dati'!$AA$15:$AA$23)+ROWS('ES - Input dati'!$AH$15:$AH$23)-1,NA(),OFFSET('ES - Input dati'!$AH17,-1,0)+1/ROWS('ES - Input dati'!$AA$15:$AA$23)))</f>
        <v>0.33333333333333331</v>
      </c>
      <c r="AI17" s="39">
        <f ca="1">IF(ROW()=ROW('ES - Input dati'!$AA$15:$AA$23),0,OFFSET('ES - Input dati'!$AI17,-1,0))+IF(LEN('ES - Input dati'!$AA17),'ES - Input dati'!$AA17,0)</f>
        <v>3721</v>
      </c>
      <c r="AJ17" s="39" t="e">
        <f>IF('ES - Input dati'!$AO$17=1,IF(LEN('ES - Input dati'!$AB17),'ES - Input dati'!$AB17/2,'ES - Input dati'!$AI17-'ES - Input dati'!$AA17/2),NA())</f>
        <v>#N/A</v>
      </c>
      <c r="AK17" s="39">
        <f ca="1">IF(OR('ES - Input dati'!$AO$17=2,AND('ES - Input dati'!$AO$17=3,OR(AND(LEN('ES - Input dati'!$AB17)&gt;0,'ES - Input dati'!$AI17&gt;0),AND(LEN('ES - Input dati'!$AA17),'ES - Input dati'!$AA17&gt;=0)))),IF(LEN('ES - Input dati'!$AB17),MAX(0,'ES - Input dati'!$AI17),'ES - Input dati'!$AI17-MIN(0,'ES - Input dati'!$AA17)),NA())</f>
        <v>3721</v>
      </c>
      <c r="AL17" s="39" t="e">
        <f ca="1">IF('ES - Input dati'!$AO$17=3,IF(LEN('ES - Input dati'!$AB17),IF('ES - Input dati'!$AB17&lt;0,'ES - Input dati'!$AB17,NA()),IF('ES - Input dati'!$AA17&lt;0,'ES - Input dati'!$AI17,NA())),NA())</f>
        <v>#N/A</v>
      </c>
      <c r="AM17" s="40">
        <f ca="1">IF(ROW()=ROW('ES - Input dati'!$AA$15:$AA$23),0.5/ROWS('ES - Input dati'!$AA$15:$AA$23),OFFSET('ES - Input dati'!$AM17,-1,0)+1/ROWS('ES - Input dati'!$AA$15:$AA$23))</f>
        <v>0.27777777777777779</v>
      </c>
      <c r="AN17" s="39">
        <f ca="1">IF(LEN('ES - Input dati'!$AA17),'ES - Input dati'!$AA17,'ES - Input dati'!$AB17)</f>
        <v>3721</v>
      </c>
      <c r="AO17" s="41">
        <v>3</v>
      </c>
    </row>
    <row r="18" spans="2:41" ht="20.100000000000001" customHeight="1">
      <c r="B18" s="68" t="s">
        <v>58</v>
      </c>
      <c r="C18" s="74">
        <v>39</v>
      </c>
      <c r="D18" s="74">
        <v>168</v>
      </c>
      <c r="E18" s="74">
        <v>195</v>
      </c>
      <c r="F18" s="74">
        <v>81</v>
      </c>
      <c r="G18" s="74">
        <v>80</v>
      </c>
      <c r="H18" s="74">
        <v>13</v>
      </c>
      <c r="I18" s="74">
        <v>58</v>
      </c>
      <c r="J18" s="74">
        <v>40</v>
      </c>
      <c r="K18" s="74">
        <v>209</v>
      </c>
      <c r="L18" s="74">
        <v>90</v>
      </c>
      <c r="M18" s="74">
        <v>121</v>
      </c>
      <c r="N18" s="74">
        <v>26</v>
      </c>
      <c r="O18" s="73">
        <f t="shared" si="0"/>
        <v>1120</v>
      </c>
      <c r="P18" s="20"/>
      <c r="Q18" s="91"/>
      <c r="R18" s="13"/>
      <c r="S18" s="13"/>
      <c r="T18" s="13"/>
      <c r="U18" s="61" t="s">
        <v>30</v>
      </c>
      <c r="V18" s="83">
        <f>SUM(V16:V17)</f>
        <v>2287</v>
      </c>
      <c r="W18" s="14"/>
      <c r="X18" s="14"/>
      <c r="Y18" s="14"/>
      <c r="Z18" s="88" t="str">
        <f>IF(LEN('ES - Input dati'!$U$7),'ES - Input dati'!$U$7,"")</f>
        <v>Spese</v>
      </c>
      <c r="AA18" s="42">
        <f>IF(LEN('ES - Input dati'!$V$7),'ES - Input dati'!$V$7,"")*-1</f>
        <v>-1434</v>
      </c>
      <c r="AB18" s="42" t="str">
        <f>IF(OR(LEN('ES - Input dati'!$AA18)=0,AND(ROW()=ROW('ES - Input dati'!$AA$15:$AA$23),'ES - Input dati'!$AO$15)),'ES - Input dati'!$AI18,"")</f>
        <v/>
      </c>
      <c r="AC18" s="42">
        <f ca="1">IF(LEN('ES - Input dati'!$AA18)=0,0,IF(AND('ES - Input dati'!$AI18&lt;0,'ES - Input dati'!$AI18-'ES - Input dati'!$AA18&lt;0,LEN('ES - Input dati'!$AB18)=0),'ES - Input dati'!$AI18-MIN(0,'ES - Input dati'!$AA18),IF(AND('ES - Input dati'!$AI18&gt;0,'ES - Input dati'!$AI18-'ES - Input dati'!$AA18&gt;0,LEN('ES - Input dati'!$AB18)=0),'ES - Input dati'!$AI18-MAX(0,'ES - Input dati'!$AA18),0)))</f>
        <v>2287</v>
      </c>
      <c r="AD18" s="42">
        <f ca="1">IF(LEN('ES - Input dati'!$AA18)=0,0,IF(AND('ES - Input dati'!$AI18&lt;0,'ES - Input dati'!$AA18&lt;0,LEN('ES - Input dati'!$AB18)=0),MAX('ES - Input dati'!$AA18,'ES - Input dati'!$AI18),0))</f>
        <v>0</v>
      </c>
      <c r="AE18" s="42">
        <f ca="1">IF(LEN('ES - Input dati'!$AA18)=0,0,IF(AND('ES - Input dati'!$AI18-'ES - Input dati'!$AA18&lt;0,'ES - Input dati'!$AA18&gt;0,LEN('ES - Input dati'!$AB18)=0),MAX(-'ES - Input dati'!$AA18,'ES - Input dati'!$AI18-'ES - Input dati'!$AA18),0))</f>
        <v>0</v>
      </c>
      <c r="AF18" s="42">
        <f ca="1">IF(LEN('ES - Input dati'!$AA18)=0,0,IF(AND('ES - Input dati'!$AI18-'ES - Input dati'!$AA18&gt;0,'ES - Input dati'!$AA18&lt;0,LEN('ES - Input dati'!$AB18)=0),MIN(-'ES - Input dati'!$AA18,'ES - Input dati'!$AI18-'ES - Input dati'!$AA18),0))</f>
        <v>1434</v>
      </c>
      <c r="AG18" s="42">
        <f ca="1">IF(LEN('ES - Input dati'!$AA18)=0,0,IF(AND('ES - Input dati'!$AI18&gt;0,'ES - Input dati'!$AA18&gt;0,LEN('ES - Input dati'!$AB18)=0),MIN('ES - Input dati'!$AA18,'ES - Input dati'!$AI18),0))</f>
        <v>0</v>
      </c>
      <c r="AH18" s="41">
        <f ca="1">IF(ROW()=ROW('ES - Input dati'!$AA$15:$AA$23),1/ROWS('ES - Input dati'!$AA$15:$AA$23),IF(ROW()=ROW('ES - Input dati'!$AA$15:$AA$23)+ROWS('ES - Input dati'!$AH$15:$AH$23)-1,NA(),OFFSET('ES - Input dati'!$AH18,-1,0)+1/ROWS('ES - Input dati'!$AA$15:$AA$23)))</f>
        <v>0.44444444444444442</v>
      </c>
      <c r="AI18" s="42">
        <f ca="1">IF(ROW()=ROW('ES - Input dati'!$AA$15:$AA$23),0,OFFSET('ES - Input dati'!$AI18,-1,0))+IF(LEN('ES - Input dati'!$AA18),'ES - Input dati'!$AA18,0)</f>
        <v>2287</v>
      </c>
      <c r="AJ18" s="42" t="e">
        <f>IF('ES - Input dati'!$AO$17=1,IF(LEN('ES - Input dati'!$AB18),'ES - Input dati'!$AB18/2,'ES - Input dati'!$AI18-'ES - Input dati'!$AA18/2),NA())</f>
        <v>#N/A</v>
      </c>
      <c r="AK18" s="42" t="e">
        <f ca="1">IF(OR('ES - Input dati'!$AO$17=2,AND('ES - Input dati'!$AO$17=3,OR(AND(LEN('ES - Input dati'!$AB18)&gt;0,'ES - Input dati'!$AI18&gt;0),AND(LEN('ES - Input dati'!$AA18),'ES - Input dati'!$AA18&gt;=0)))),IF(LEN('ES - Input dati'!$AB18),MAX(0,'ES - Input dati'!$AI18),'ES - Input dati'!$AI18-MIN(0,'ES - Input dati'!$AA18)),NA())</f>
        <v>#N/A</v>
      </c>
      <c r="AL18" s="42">
        <f ca="1">IF('ES - Input dati'!$AO$17=3,IF(LEN('ES - Input dati'!$AB18),IF('ES - Input dati'!$AB18&lt;0,'ES - Input dati'!$AB18,NA()),IF('ES - Input dati'!$AA18&lt;0,'ES - Input dati'!$AI18,NA())),NA())</f>
        <v>2287</v>
      </c>
      <c r="AM18" s="41">
        <f ca="1">IF(ROW()=ROW('ES - Input dati'!$AA$15:$AA$23),0.5/ROWS('ES - Input dati'!$AA$15:$AA$23),OFFSET('ES - Input dati'!$AM18,-1,0)+1/ROWS('ES - Input dati'!$AA$15:$AA$23))</f>
        <v>0.3888888888888889</v>
      </c>
      <c r="AN18" s="42">
        <f>IF(LEN('ES - Input dati'!$AA18),'ES - Input dati'!$AA18,'ES - Input dati'!$AB18)</f>
        <v>-1434</v>
      </c>
      <c r="AO18" s="41"/>
    </row>
    <row r="19" spans="2:41" ht="20.100000000000001" customHeight="1">
      <c r="B19" s="68" t="s">
        <v>59</v>
      </c>
      <c r="C19" s="74">
        <v>210</v>
      </c>
      <c r="D19" s="74">
        <v>38</v>
      </c>
      <c r="E19" s="74">
        <v>75</v>
      </c>
      <c r="F19" s="74">
        <v>104</v>
      </c>
      <c r="G19" s="74">
        <v>57</v>
      </c>
      <c r="H19" s="74">
        <v>26</v>
      </c>
      <c r="I19" s="74">
        <v>24</v>
      </c>
      <c r="J19" s="74">
        <v>18</v>
      </c>
      <c r="K19" s="74">
        <v>55</v>
      </c>
      <c r="L19" s="74">
        <v>24</v>
      </c>
      <c r="M19" s="74">
        <v>18</v>
      </c>
      <c r="N19" s="74">
        <v>168</v>
      </c>
      <c r="O19" s="73">
        <f t="shared" si="0"/>
        <v>817</v>
      </c>
      <c r="P19" s="20"/>
      <c r="Q19" s="91"/>
      <c r="R19" s="13"/>
      <c r="S19" s="13"/>
      <c r="T19" s="13"/>
      <c r="U19" s="61" t="s">
        <v>32</v>
      </c>
      <c r="V19" s="82">
        <f>+V9*-1</f>
        <v>-415</v>
      </c>
      <c r="W19" s="14"/>
      <c r="X19" s="14"/>
      <c r="Y19" s="14"/>
      <c r="Z19" s="87" t="str">
        <f>IF(LEN('ES - Input dati'!$U$8),'ES - Input dati'!$U$8,"")</f>
        <v>Utili al lordo di interessi e imposte</v>
      </c>
      <c r="AA19" s="39" t="str">
        <f>IF(LEN('ES - Input dati'!$V$8),'ES - Input dati'!$V$8,"")</f>
        <v/>
      </c>
      <c r="AB19" s="39">
        <f ca="1">IF(OR(LEN('ES - Input dati'!$AA19)=0,AND(ROW()=ROW('ES - Input dati'!$AA$15:$AA$23),'ES - Input dati'!$AO$15)),'ES - Input dati'!$AI19,"")</f>
        <v>2287</v>
      </c>
      <c r="AC19" s="39">
        <f>IF(LEN('ES - Input dati'!$AA19)=0,0,IF(AND('ES - Input dati'!$AI19&lt;0,'ES - Input dati'!$AI19-'ES - Input dati'!$AA19&lt;0,LEN('ES - Input dati'!$AB19)=0),'ES - Input dati'!$AI19-MIN(0,'ES - Input dati'!$AA19),IF(AND('ES - Input dati'!$AI19&gt;0,'ES - Input dati'!$AI19-'ES - Input dati'!$AA19&gt;0,LEN('ES - Input dati'!$AB19)=0),'ES - Input dati'!$AI19-MAX(0,'ES - Input dati'!$AA19),0)))</f>
        <v>0</v>
      </c>
      <c r="AD19" s="39">
        <f>IF(LEN('ES - Input dati'!$AA19)=0,0,IF(AND('ES - Input dati'!$AI19&lt;0,'ES - Input dati'!$AA19&lt;0,LEN('ES - Input dati'!$AB19)=0),MAX('ES - Input dati'!$AA19,'ES - Input dati'!$AI19),0))</f>
        <v>0</v>
      </c>
      <c r="AE19" s="39">
        <f>IF(LEN('ES - Input dati'!$AA19)=0,0,IF(AND('ES - Input dati'!$AI19-'ES - Input dati'!$AA19&lt;0,'ES - Input dati'!$AA19&gt;0,LEN('ES - Input dati'!$AB19)=0),MAX(-'ES - Input dati'!$AA19,'ES - Input dati'!$AI19-'ES - Input dati'!$AA19),0))</f>
        <v>0</v>
      </c>
      <c r="AF19" s="39">
        <f>IF(LEN('ES - Input dati'!$AA19)=0,0,IF(AND('ES - Input dati'!$AI19-'ES - Input dati'!$AA19&gt;0,'ES - Input dati'!$AA19&lt;0,LEN('ES - Input dati'!$AB19)=0),MIN(-'ES - Input dati'!$AA19,'ES - Input dati'!$AI19-'ES - Input dati'!$AA19),0))</f>
        <v>0</v>
      </c>
      <c r="AG19" s="39">
        <f>IF(LEN('ES - Input dati'!$AA19)=0,0,IF(AND('ES - Input dati'!$AI19&gt;0,'ES - Input dati'!$AA19&gt;0,LEN('ES - Input dati'!$AB19)=0),MIN('ES - Input dati'!$AA19,'ES - Input dati'!$AI19),0))</f>
        <v>0</v>
      </c>
      <c r="AH19" s="40">
        <f ca="1">IF(ROW()=ROW('ES - Input dati'!$AA$15:$AA$23),1/ROWS('ES - Input dati'!$AA$15:$AA$23),IF(ROW()=ROW('ES - Input dati'!$AA$15:$AA$23)+ROWS('ES - Input dati'!$AH$15:$AH$23)-1,NA(),OFFSET('ES - Input dati'!$AH19,-1,0)+1/ROWS('ES - Input dati'!$AA$15:$AA$23)))</f>
        <v>0.55555555555555558</v>
      </c>
      <c r="AI19" s="39">
        <f ca="1">IF(ROW()=ROW('ES - Input dati'!$AA$15:$AA$23),0,OFFSET('ES - Input dati'!$AI19,-1,0))+IF(LEN('ES - Input dati'!$AA19),'ES - Input dati'!$AA19,0)</f>
        <v>2287</v>
      </c>
      <c r="AJ19" s="39" t="e">
        <f>IF('ES - Input dati'!$AO$17=1,IF(LEN('ES - Input dati'!$AB19),'ES - Input dati'!$AB19/2,'ES - Input dati'!$AI19-'ES - Input dati'!$AA19/2),NA())</f>
        <v>#N/A</v>
      </c>
      <c r="AK19" s="39">
        <f ca="1">IF(OR('ES - Input dati'!$AO$17=2,AND('ES - Input dati'!$AO$17=3,OR(AND(LEN('ES - Input dati'!$AB19)&gt;0,'ES - Input dati'!$AI19&gt;0),AND(LEN('ES - Input dati'!$AA19),'ES - Input dati'!$AA19&gt;=0)))),IF(LEN('ES - Input dati'!$AB19),MAX(0,'ES - Input dati'!$AI19),'ES - Input dati'!$AI19-MIN(0,'ES - Input dati'!$AA19)),NA())</f>
        <v>2287</v>
      </c>
      <c r="AL19" s="39" t="e">
        <f ca="1">IF('ES - Input dati'!$AO$17=3,IF(LEN('ES - Input dati'!$AB19),IF('ES - Input dati'!$AB19&lt;0,'ES - Input dati'!$AB19,NA()),IF('ES - Input dati'!$AA19&lt;0,'ES - Input dati'!$AI19,NA())),NA())</f>
        <v>#N/A</v>
      </c>
      <c r="AM19" s="40">
        <f ca="1">IF(ROW()=ROW('ES - Input dati'!$AA$15:$AA$23),0.5/ROWS('ES - Input dati'!$AA$15:$AA$23),OFFSET('ES - Input dati'!$AM19,-1,0)+1/ROWS('ES - Input dati'!$AA$15:$AA$23))</f>
        <v>0.5</v>
      </c>
      <c r="AN19" s="39">
        <f ca="1">IF(LEN('ES - Input dati'!$AA19),'ES - Input dati'!$AA19,'ES - Input dati'!$AB19)</f>
        <v>2287</v>
      </c>
      <c r="AO19" s="41"/>
    </row>
    <row r="20" spans="2:41" ht="20.100000000000001" customHeight="1">
      <c r="B20" s="68" t="s">
        <v>60</v>
      </c>
      <c r="C20" s="74">
        <v>196</v>
      </c>
      <c r="D20" s="74">
        <v>146</v>
      </c>
      <c r="E20" s="74">
        <v>141</v>
      </c>
      <c r="F20" s="74">
        <v>151</v>
      </c>
      <c r="G20" s="74">
        <v>68</v>
      </c>
      <c r="H20" s="74">
        <v>149</v>
      </c>
      <c r="I20" s="74">
        <v>73</v>
      </c>
      <c r="J20" s="74">
        <v>89</v>
      </c>
      <c r="K20" s="74">
        <v>173</v>
      </c>
      <c r="L20" s="74">
        <v>185</v>
      </c>
      <c r="M20" s="74">
        <v>65</v>
      </c>
      <c r="N20" s="74">
        <v>66</v>
      </c>
      <c r="O20" s="73">
        <f t="shared" si="0"/>
        <v>1502</v>
      </c>
      <c r="P20" s="20"/>
      <c r="Q20" s="91"/>
      <c r="R20" s="13"/>
      <c r="S20" s="13"/>
      <c r="T20" s="13"/>
      <c r="U20" s="61" t="s">
        <v>34</v>
      </c>
      <c r="V20" s="83">
        <f>SUM(V18:V19)</f>
        <v>1872</v>
      </c>
      <c r="W20" s="14"/>
      <c r="X20" s="14"/>
      <c r="Y20" s="14"/>
      <c r="Z20" s="88" t="str">
        <f>IF(LEN('ES - Input dati'!$U$9),'ES - Input dati'!$U$9,"")</f>
        <v>Interesse</v>
      </c>
      <c r="AA20" s="42">
        <f>IF(LEN('ES - Input dati'!$V$9),'ES - Input dati'!$V$9,"")*-1</f>
        <v>-415</v>
      </c>
      <c r="AB20" s="42" t="str">
        <f>IF(OR(LEN('ES - Input dati'!$AA20)=0,AND(ROW()=ROW('ES - Input dati'!$AA$15:$AA$23),'ES - Input dati'!$AO$15)),'ES - Input dati'!$AI20,"")</f>
        <v/>
      </c>
      <c r="AC20" s="42">
        <f ca="1">IF(LEN('ES - Input dati'!$AA20)=0,0,IF(AND('ES - Input dati'!$AI20&lt;0,'ES - Input dati'!$AI20-'ES - Input dati'!$AA20&lt;0,LEN('ES - Input dati'!$AB20)=0),'ES - Input dati'!$AI20-MIN(0,'ES - Input dati'!$AA20),IF(AND('ES - Input dati'!$AI20&gt;0,'ES - Input dati'!$AI20-'ES - Input dati'!$AA20&gt;0,LEN('ES - Input dati'!$AB20)=0),'ES - Input dati'!$AI20-MAX(0,'ES - Input dati'!$AA20),0)))</f>
        <v>1872</v>
      </c>
      <c r="AD20" s="42">
        <f ca="1">IF(LEN('ES - Input dati'!$AA20)=0,0,IF(AND('ES - Input dati'!$AI20&lt;0,'ES - Input dati'!$AA20&lt;0,LEN('ES - Input dati'!$AB20)=0),MAX('ES - Input dati'!$AA20,'ES - Input dati'!$AI20),0))</f>
        <v>0</v>
      </c>
      <c r="AE20" s="42">
        <f ca="1">IF(LEN('ES - Input dati'!$AA20)=0,0,IF(AND('ES - Input dati'!$AI20-'ES - Input dati'!$AA20&lt;0,'ES - Input dati'!$AA20&gt;0,LEN('ES - Input dati'!$AB20)=0),MAX(-'ES - Input dati'!$AA20,'ES - Input dati'!$AI20-'ES - Input dati'!$AA20),0))</f>
        <v>0</v>
      </c>
      <c r="AF20" s="42">
        <f ca="1">IF(LEN('ES - Input dati'!$AA20)=0,0,IF(AND('ES - Input dati'!$AI20-'ES - Input dati'!$AA20&gt;0,'ES - Input dati'!$AA20&lt;0,LEN('ES - Input dati'!$AB20)=0),MIN(-'ES - Input dati'!$AA20,'ES - Input dati'!$AI20-'ES - Input dati'!$AA20),0))</f>
        <v>415</v>
      </c>
      <c r="AG20" s="42">
        <f ca="1">IF(LEN('ES - Input dati'!$AA20)=0,0,IF(AND('ES - Input dati'!$AI20&gt;0,'ES - Input dati'!$AA20&gt;0,LEN('ES - Input dati'!$AB20)=0),MIN('ES - Input dati'!$AA20,'ES - Input dati'!$AI20),0))</f>
        <v>0</v>
      </c>
      <c r="AH20" s="41">
        <f ca="1">IF(ROW()=ROW('ES - Input dati'!$AA$15:$AA$23),1/ROWS('ES - Input dati'!$AA$15:$AA$23),IF(ROW()=ROW('ES - Input dati'!$AA$15:$AA$23)+ROWS('ES - Input dati'!$AH$15:$AH$23)-1,NA(),OFFSET('ES - Input dati'!$AH20,-1,0)+1/ROWS('ES - Input dati'!$AA$15:$AA$23)))</f>
        <v>0.66666666666666674</v>
      </c>
      <c r="AI20" s="42">
        <f ca="1">IF(ROW()=ROW('ES - Input dati'!$AA$15:$AA$23),0,OFFSET('ES - Input dati'!$AI20,-1,0))+IF(LEN('ES - Input dati'!$AA20),'ES - Input dati'!$AA20,0)</f>
        <v>1872</v>
      </c>
      <c r="AJ20" s="42" t="e">
        <f>IF('ES - Input dati'!$AO$17=1,IF(LEN('ES - Input dati'!$AB20),'ES - Input dati'!$AB20/2,'ES - Input dati'!$AI20-'ES - Input dati'!$AA20/2),NA())</f>
        <v>#N/A</v>
      </c>
      <c r="AK20" s="42" t="e">
        <f ca="1">IF(OR('ES - Input dati'!$AO$17=2,AND('ES - Input dati'!$AO$17=3,OR(AND(LEN('ES - Input dati'!$AB20)&gt;0,'ES - Input dati'!$AI20&gt;0),AND(LEN('ES - Input dati'!$AA20),'ES - Input dati'!$AA20&gt;=0)))),IF(LEN('ES - Input dati'!$AB20),MAX(0,'ES - Input dati'!$AI20),'ES - Input dati'!$AI20-MIN(0,'ES - Input dati'!$AA20)),NA())</f>
        <v>#N/A</v>
      </c>
      <c r="AL20" s="42">
        <f ca="1">IF('ES - Input dati'!$AO$17=3,IF(LEN('ES - Input dati'!$AB20),IF('ES - Input dati'!$AB20&lt;0,'ES - Input dati'!$AB20,NA()),IF('ES - Input dati'!$AA20&lt;0,'ES - Input dati'!$AI20,NA())),NA())</f>
        <v>1872</v>
      </c>
      <c r="AM20" s="41">
        <f ca="1">IF(ROW()=ROW('ES - Input dati'!$AA$15:$AA$23),0.5/ROWS('ES - Input dati'!$AA$15:$AA$23),OFFSET('ES - Input dati'!$AM20,-1,0)+1/ROWS('ES - Input dati'!$AA$15:$AA$23))</f>
        <v>0.61111111111111116</v>
      </c>
      <c r="AN20" s="42">
        <f>IF(LEN('ES - Input dati'!$AA20),'ES - Input dati'!$AA20,'ES - Input dati'!$AB20)</f>
        <v>-415</v>
      </c>
      <c r="AO20" s="41"/>
    </row>
    <row r="21" spans="2:41" ht="20.100000000000001" customHeight="1">
      <c r="B21" s="68" t="s">
        <v>61</v>
      </c>
      <c r="C21" s="74">
        <v>164</v>
      </c>
      <c r="D21" s="74">
        <v>163</v>
      </c>
      <c r="E21" s="74">
        <v>77</v>
      </c>
      <c r="F21" s="74">
        <v>155</v>
      </c>
      <c r="G21" s="74">
        <v>168</v>
      </c>
      <c r="H21" s="74">
        <v>94</v>
      </c>
      <c r="I21" s="74">
        <v>27</v>
      </c>
      <c r="J21" s="74">
        <v>64</v>
      </c>
      <c r="K21" s="74">
        <v>197</v>
      </c>
      <c r="L21" s="74">
        <v>87</v>
      </c>
      <c r="M21" s="74">
        <v>3</v>
      </c>
      <c r="N21" s="74">
        <v>78</v>
      </c>
      <c r="O21" s="73">
        <f t="shared" si="0"/>
        <v>1277</v>
      </c>
      <c r="P21" s="20"/>
      <c r="Q21" s="91"/>
      <c r="R21" s="13"/>
      <c r="S21" s="13"/>
      <c r="T21" s="13"/>
      <c r="U21" s="61" t="s">
        <v>36</v>
      </c>
      <c r="V21" s="82">
        <f>+V11*-1</f>
        <v>-310</v>
      </c>
      <c r="W21" s="14"/>
      <c r="X21" s="14"/>
      <c r="Y21" s="14"/>
      <c r="Z21" s="87" t="str">
        <f>IF(LEN('ES - Input dati'!$U$10),'ES - Input dati'!$U$10,"")</f>
        <v>Entrate al lordo delle imposte</v>
      </c>
      <c r="AA21" s="39" t="str">
        <f>IF(LEN('ES - Input dati'!$V$10),'ES - Input dati'!$V$10,"")</f>
        <v/>
      </c>
      <c r="AB21" s="39">
        <f ca="1">IF(OR(LEN('ES - Input dati'!$AA21)=0,AND(ROW()=ROW('ES - Input dati'!$AA$15:$AA$23),'ES - Input dati'!$AO$15)),'ES - Input dati'!$AI21,"")</f>
        <v>1872</v>
      </c>
      <c r="AC21" s="39">
        <f>IF(LEN('ES - Input dati'!$AA21)=0,0,IF(AND('ES - Input dati'!$AI21&lt;0,'ES - Input dati'!$AI21-'ES - Input dati'!$AA21&lt;0,LEN('ES - Input dati'!$AB21)=0),'ES - Input dati'!$AI21-MIN(0,'ES - Input dati'!$AA21),IF(AND('ES - Input dati'!$AI21&gt;0,'ES - Input dati'!$AI21-'ES - Input dati'!$AA21&gt;0,LEN('ES - Input dati'!$AB21)=0),'ES - Input dati'!$AI21-MAX(0,'ES - Input dati'!$AA21),0)))</f>
        <v>0</v>
      </c>
      <c r="AD21" s="39">
        <f>IF(LEN('ES - Input dati'!$AA21)=0,0,IF(AND('ES - Input dati'!$AI21&lt;0,'ES - Input dati'!$AA21&lt;0,LEN('ES - Input dati'!$AB21)=0),MAX('ES - Input dati'!$AA21,'ES - Input dati'!$AI21),0))</f>
        <v>0</v>
      </c>
      <c r="AE21" s="39">
        <f>IF(LEN('ES - Input dati'!$AA21)=0,0,IF(AND('ES - Input dati'!$AI21-'ES - Input dati'!$AA21&lt;0,'ES - Input dati'!$AA21&gt;0,LEN('ES - Input dati'!$AB21)=0),MAX(-'ES - Input dati'!$AA21,'ES - Input dati'!$AI21-'ES - Input dati'!$AA21),0))</f>
        <v>0</v>
      </c>
      <c r="AF21" s="39">
        <f>IF(LEN('ES - Input dati'!$AA21)=0,0,IF(AND('ES - Input dati'!$AI21-'ES - Input dati'!$AA21&gt;0,'ES - Input dati'!$AA21&lt;0,LEN('ES - Input dati'!$AB21)=0),MIN(-'ES - Input dati'!$AA21,'ES - Input dati'!$AI21-'ES - Input dati'!$AA21),0))</f>
        <v>0</v>
      </c>
      <c r="AG21" s="39">
        <f>IF(LEN('ES - Input dati'!$AA21)=0,0,IF(AND('ES - Input dati'!$AI21&gt;0,'ES - Input dati'!$AA21&gt;0,LEN('ES - Input dati'!$AB21)=0),MIN('ES - Input dati'!$AA21,'ES - Input dati'!$AI21),0))</f>
        <v>0</v>
      </c>
      <c r="AH21" s="40">
        <f ca="1">IF(ROW()=ROW('ES - Input dati'!$AA$15:$AA$23),1/ROWS('ES - Input dati'!$AA$15:$AA$23),IF(ROW()=ROW('ES - Input dati'!$AA$15:$AA$23)+ROWS('ES - Input dati'!$AH$15:$AH$23)-1,NA(),OFFSET('ES - Input dati'!$AH21,-1,0)+1/ROWS('ES - Input dati'!$AA$15:$AA$23)))</f>
        <v>0.7777777777777779</v>
      </c>
      <c r="AI21" s="39">
        <f ca="1">IF(ROW()=ROW('ES - Input dati'!$AA$15:$AA$23),0,OFFSET('ES - Input dati'!$AI21,-1,0))+IF(LEN('ES - Input dati'!$AA21),'ES - Input dati'!$AA21,0)</f>
        <v>1872</v>
      </c>
      <c r="AJ21" s="39" t="e">
        <f>IF('ES - Input dati'!$AO$17=1,IF(LEN('ES - Input dati'!$AB21),'ES - Input dati'!$AB21/2,'ES - Input dati'!$AI21-'ES - Input dati'!$AA21/2),NA())</f>
        <v>#N/A</v>
      </c>
      <c r="AK21" s="39">
        <f ca="1">IF(OR('ES - Input dati'!$AO$17=2,AND('ES - Input dati'!$AO$17=3,OR(AND(LEN('ES - Input dati'!$AB21)&gt;0,'ES - Input dati'!$AI21&gt;0),AND(LEN('ES - Input dati'!$AA21),'ES - Input dati'!$AA21&gt;=0)))),IF(LEN('ES - Input dati'!$AB21),MAX(0,'ES - Input dati'!$AI21),'ES - Input dati'!$AI21-MIN(0,'ES - Input dati'!$AA21)),NA())</f>
        <v>1872</v>
      </c>
      <c r="AL21" s="39" t="e">
        <f ca="1">IF('ES - Input dati'!$AO$17=3,IF(LEN('ES - Input dati'!$AB21),IF('ES - Input dati'!$AB21&lt;0,'ES - Input dati'!$AB21,NA()),IF('ES - Input dati'!$AA21&lt;0,'ES - Input dati'!$AI21,NA())),NA())</f>
        <v>#N/A</v>
      </c>
      <c r="AM21" s="40">
        <f ca="1">IF(ROW()=ROW('ES - Input dati'!$AA$15:$AA$23),0.5/ROWS('ES - Input dati'!$AA$15:$AA$23),OFFSET('ES - Input dati'!$AM21,-1,0)+1/ROWS('ES - Input dati'!$AA$15:$AA$23))</f>
        <v>0.72222222222222232</v>
      </c>
      <c r="AN21" s="39">
        <f ca="1">IF(LEN('ES - Input dati'!$AA21),'ES - Input dati'!$AA21,'ES - Input dati'!$AB21)</f>
        <v>1872</v>
      </c>
      <c r="AO21" s="41"/>
    </row>
    <row r="22" spans="2:41" ht="20.100000000000001" customHeight="1">
      <c r="B22" s="68" t="s">
        <v>35</v>
      </c>
      <c r="C22" s="74">
        <v>70</v>
      </c>
      <c r="D22" s="74">
        <v>98</v>
      </c>
      <c r="E22" s="74">
        <v>77</v>
      </c>
      <c r="F22" s="74">
        <v>42</v>
      </c>
      <c r="G22" s="74">
        <v>42</v>
      </c>
      <c r="H22" s="74">
        <v>117</v>
      </c>
      <c r="I22" s="74">
        <v>140</v>
      </c>
      <c r="J22" s="74">
        <v>183</v>
      </c>
      <c r="K22" s="74">
        <v>171</v>
      </c>
      <c r="L22" s="74">
        <v>140</v>
      </c>
      <c r="M22" s="74">
        <v>10</v>
      </c>
      <c r="N22" s="74">
        <v>154</v>
      </c>
      <c r="O22" s="73">
        <f t="shared" si="0"/>
        <v>1244</v>
      </c>
      <c r="P22" s="20"/>
      <c r="Q22" s="91"/>
      <c r="R22" s="13"/>
      <c r="S22" s="13"/>
      <c r="T22" s="13"/>
      <c r="U22" s="61" t="s">
        <v>38</v>
      </c>
      <c r="V22" s="82">
        <f>SUM(V20:V21)</f>
        <v>1562</v>
      </c>
      <c r="W22" s="14"/>
      <c r="X22" s="14"/>
      <c r="Y22" s="14"/>
      <c r="Z22" s="88" t="str">
        <f>IF(LEN('ES - Input dati'!$U$11),'ES - Input dati'!$U$11,"")</f>
        <v>Imposte sul reddito</v>
      </c>
      <c r="AA22" s="42">
        <f>IF(LEN('ES - Input dati'!$V$11),'ES - Input dati'!$V$11,"")*-1</f>
        <v>-310</v>
      </c>
      <c r="AB22" s="42" t="str">
        <f>IF(OR(LEN('ES - Input dati'!$AA22)=0,AND(ROW()=ROW('ES - Input dati'!$AA$15:$AA$23),'ES - Input dati'!$AO$15)),'ES - Input dati'!$AI22,"")</f>
        <v/>
      </c>
      <c r="AC22" s="42">
        <f ca="1">IF(LEN('ES - Input dati'!$AA22)=0,0,IF(AND('ES - Input dati'!$AI22&lt;0,'ES - Input dati'!$AI22-'ES - Input dati'!$AA22&lt;0,LEN('ES - Input dati'!$AB22)=0),'ES - Input dati'!$AI22-MIN(0,'ES - Input dati'!$AA22),IF(AND('ES - Input dati'!$AI22&gt;0,'ES - Input dati'!$AI22-'ES - Input dati'!$AA22&gt;0,LEN('ES - Input dati'!$AB22)=0),'ES - Input dati'!$AI22-MAX(0,'ES - Input dati'!$AA22),0)))</f>
        <v>1562</v>
      </c>
      <c r="AD22" s="42">
        <f ca="1">IF(LEN('ES - Input dati'!$AA22)=0,0,IF(AND('ES - Input dati'!$AI22&lt;0,'ES - Input dati'!$AA22&lt;0,LEN('ES - Input dati'!$AB22)=0),MAX('ES - Input dati'!$AA22,'ES - Input dati'!$AI22),0))</f>
        <v>0</v>
      </c>
      <c r="AE22" s="42">
        <f ca="1">IF(LEN('ES - Input dati'!$AA22)=0,0,IF(AND('ES - Input dati'!$AI22-'ES - Input dati'!$AA22&lt;0,'ES - Input dati'!$AA22&gt;0,LEN('ES - Input dati'!$AB22)=0),MAX(-'ES - Input dati'!$AA22,'ES - Input dati'!$AI22-'ES - Input dati'!$AA22),0))</f>
        <v>0</v>
      </c>
      <c r="AF22" s="42">
        <f ca="1">IF(LEN('ES - Input dati'!$AA22)=0,0,IF(AND('ES - Input dati'!$AI22-'ES - Input dati'!$AA22&gt;0,'ES - Input dati'!$AA22&lt;0,LEN('ES - Input dati'!$AB22)=0),MIN(-'ES - Input dati'!$AA22,'ES - Input dati'!$AI22-'ES - Input dati'!$AA22),0))</f>
        <v>310</v>
      </c>
      <c r="AG22" s="42">
        <f ca="1">IF(LEN('ES - Input dati'!$AA22)=0,0,IF(AND('ES - Input dati'!$AI22&gt;0,'ES - Input dati'!$AA22&gt;0,LEN('ES - Input dati'!$AB22)=0),MIN('ES - Input dati'!$AA22,'ES - Input dati'!$AI22),0))</f>
        <v>0</v>
      </c>
      <c r="AH22" s="41">
        <f ca="1">IF(ROW()=ROW('ES - Input dati'!$AA$15:$AA$23),1/ROWS('ES - Input dati'!$AA$15:$AA$23),IF(ROW()=ROW('ES - Input dati'!$AA$15:$AA$23)+ROWS('ES - Input dati'!$AH$15:$AH$23)-1,NA(),OFFSET('ES - Input dati'!$AH22,-1,0)+1/ROWS('ES - Input dati'!$AA$15:$AA$23)))</f>
        <v>0.88888888888888906</v>
      </c>
      <c r="AI22" s="42">
        <f ca="1">IF(ROW()=ROW('ES - Input dati'!$AA$15:$AA$23),0,OFFSET('ES - Input dati'!$AI22,-1,0))+IF(LEN('ES - Input dati'!$AA22),'ES - Input dati'!$AA22,0)</f>
        <v>1562</v>
      </c>
      <c r="AJ22" s="42" t="e">
        <f>IF('ES - Input dati'!$AO$17=1,IF(LEN('ES - Input dati'!$AB22),'ES - Input dati'!$AB22/2,'ES - Input dati'!$AI22-'ES - Input dati'!$AA22/2),NA())</f>
        <v>#N/A</v>
      </c>
      <c r="AK22" s="42" t="e">
        <f ca="1">IF(OR('ES - Input dati'!$AO$17=2,AND('ES - Input dati'!$AO$17=3,OR(AND(LEN('ES - Input dati'!$AB22)&gt;0,'ES - Input dati'!$AI22&gt;0),AND(LEN('ES - Input dati'!$AA22),'ES - Input dati'!$AA22&gt;=0)))),IF(LEN('ES - Input dati'!$AB22),MAX(0,'ES - Input dati'!$AI22),'ES - Input dati'!$AI22-MIN(0,'ES - Input dati'!$AA22)),NA())</f>
        <v>#N/A</v>
      </c>
      <c r="AL22" s="42">
        <f ca="1">IF('ES - Input dati'!$AO$17=3,IF(LEN('ES - Input dati'!$AB22),IF('ES - Input dati'!$AB22&lt;0,'ES - Input dati'!$AB22,NA()),IF('ES - Input dati'!$AA22&lt;0,'ES - Input dati'!$AI22,NA())),NA())</f>
        <v>1562</v>
      </c>
      <c r="AM22" s="41">
        <f ca="1">IF(ROW()=ROW('ES - Input dati'!$AA$15:$AA$23),0.5/ROWS('ES - Input dati'!$AA$15:$AA$23),OFFSET('ES - Input dati'!$AM22,-1,0)+1/ROWS('ES - Input dati'!$AA$15:$AA$23))</f>
        <v>0.83333333333333348</v>
      </c>
      <c r="AN22" s="42">
        <f>IF(LEN('ES - Input dati'!$AA22),'ES - Input dati'!$AA22,'ES - Input dati'!$AB22)</f>
        <v>-310</v>
      </c>
      <c r="AO22" s="41"/>
    </row>
    <row r="23" spans="2:41" ht="20.100000000000001" customHeight="1">
      <c r="B23" s="68" t="s">
        <v>62</v>
      </c>
      <c r="C23" s="74">
        <v>18</v>
      </c>
      <c r="D23" s="74">
        <v>184</v>
      </c>
      <c r="E23" s="74">
        <v>178</v>
      </c>
      <c r="F23" s="74">
        <v>168</v>
      </c>
      <c r="G23" s="74">
        <v>152</v>
      </c>
      <c r="H23" s="74">
        <v>150</v>
      </c>
      <c r="I23" s="74">
        <v>58</v>
      </c>
      <c r="J23" s="74">
        <v>69</v>
      </c>
      <c r="K23" s="74">
        <v>65</v>
      </c>
      <c r="L23" s="74">
        <v>35</v>
      </c>
      <c r="M23" s="74">
        <v>137</v>
      </c>
      <c r="N23" s="74">
        <v>82</v>
      </c>
      <c r="O23" s="73">
        <f t="shared" si="0"/>
        <v>1296</v>
      </c>
      <c r="P23" s="20"/>
      <c r="Q23" s="91"/>
      <c r="R23" s="13"/>
      <c r="S23" s="13"/>
      <c r="T23" s="13"/>
      <c r="U23" s="14"/>
      <c r="V23" s="14"/>
      <c r="W23" s="14"/>
      <c r="X23" s="14"/>
      <c r="Y23" s="14"/>
      <c r="Z23" s="87" t="str">
        <f>IF(LEN('ES - Input dati'!$U$12),'ES - Input dati'!$U$12,"")</f>
        <v>Fatturato netto</v>
      </c>
      <c r="AA23" s="39" t="str">
        <f>IF(LEN('ES - Input dati'!$V$12),'ES - Input dati'!$V$12,"")</f>
        <v/>
      </c>
      <c r="AB23" s="39">
        <f ca="1">IF(OR(LEN('ES - Input dati'!$AA23)=0,AND(ROW()=ROW('ES - Input dati'!$AA$15:$AA$23),'ES - Input dati'!$AO$15)),'ES - Input dati'!$AI23,"")</f>
        <v>1562</v>
      </c>
      <c r="AC23" s="39">
        <f>IF(LEN('ES - Input dati'!$AA23)=0,0,IF(AND('ES - Input dati'!$AI23&lt;0,'ES - Input dati'!$AI23-'ES - Input dati'!$AA23&lt;0,LEN('ES - Input dati'!$AB23)=0),'ES - Input dati'!$AI23-MIN(0,'ES - Input dati'!$AA23),IF(AND('ES - Input dati'!$AI23&gt;0,'ES - Input dati'!$AI23-'ES - Input dati'!$AA23&gt;0,LEN('ES - Input dati'!$AB23)=0),'ES - Input dati'!$AI23-MAX(0,'ES - Input dati'!$AA23),0)))</f>
        <v>0</v>
      </c>
      <c r="AD23" s="39">
        <f>IF(LEN('ES - Input dati'!$AA23)=0,0,IF(AND('ES - Input dati'!$AI23&lt;0,'ES - Input dati'!$AA23&lt;0,LEN('ES - Input dati'!$AB23)=0),MAX('ES - Input dati'!$AA23,'ES - Input dati'!$AI23),0))</f>
        <v>0</v>
      </c>
      <c r="AE23" s="39">
        <f>IF(LEN('ES - Input dati'!$AA23)=0,0,IF(AND('ES - Input dati'!$AI23-'ES - Input dati'!$AA23&lt;0,'ES - Input dati'!$AA23&gt;0,LEN('ES - Input dati'!$AB23)=0),MAX(-'ES - Input dati'!$AA23,'ES - Input dati'!$AI23-'ES - Input dati'!$AA23),0))</f>
        <v>0</v>
      </c>
      <c r="AF23" s="39">
        <f>IF(LEN('ES - Input dati'!$AA23)=0,0,IF(AND('ES - Input dati'!$AI23-'ES - Input dati'!$AA23&gt;0,'ES - Input dati'!$AA23&lt;0,LEN('ES - Input dati'!$AB23)=0),MIN(-'ES - Input dati'!$AA23,'ES - Input dati'!$AI23-'ES - Input dati'!$AA23),0))</f>
        <v>0</v>
      </c>
      <c r="AG23" s="39">
        <f>IF(LEN('ES - Input dati'!$AA23)=0,0,IF(AND('ES - Input dati'!$AI23&gt;0,'ES - Input dati'!$AA23&gt;0,LEN('ES - Input dati'!$AB23)=0),MIN('ES - Input dati'!$AA23,'ES - Input dati'!$AI23),0))</f>
        <v>0</v>
      </c>
      <c r="AH23" s="40" t="e">
        <f ca="1">IF(ROW()=ROW('ES - Input dati'!$AA$15:$AA$23),1/ROWS('ES - Input dati'!$AA$15:$AA$23),IF(ROW()=ROW('ES - Input dati'!$AA$15:$AA$23)+ROWS('ES - Input dati'!$AH$15:$AH$23)-1,NA(),OFFSET('ES - Input dati'!$AH23,-1,0)+1/ROWS('ES - Input dati'!$AA$15:$AA$23)))</f>
        <v>#N/A</v>
      </c>
      <c r="AI23" s="39">
        <f ca="1">IF(ROW()=ROW('ES - Input dati'!$AA$15:$AA$23),0,OFFSET('ES - Input dati'!$AI23,-1,0))+IF(LEN('ES - Input dati'!$AA23),'ES - Input dati'!$AA23,0)</f>
        <v>1562</v>
      </c>
      <c r="AJ23" s="39" t="e">
        <f>IF('ES - Input dati'!$AO$17=1,IF(LEN('ES - Input dati'!$AB23),'ES - Input dati'!$AB23/2,'ES - Input dati'!$AI23-'ES - Input dati'!$AA23/2),NA())</f>
        <v>#N/A</v>
      </c>
      <c r="AK23" s="39">
        <f ca="1">IF(OR('ES - Input dati'!$AO$17=2,AND('ES - Input dati'!$AO$17=3,OR(AND(LEN('ES - Input dati'!$AB23)&gt;0,'ES - Input dati'!$AI23&gt;0),AND(LEN('ES - Input dati'!$AA23),'ES - Input dati'!$AA23&gt;=0)))),IF(LEN('ES - Input dati'!$AB23),MAX(0,'ES - Input dati'!$AI23),'ES - Input dati'!$AI23-MIN(0,'ES - Input dati'!$AA23)),NA())</f>
        <v>1562</v>
      </c>
      <c r="AL23" s="39" t="e">
        <f ca="1">IF('ES - Input dati'!$AO$17=3,IF(LEN('ES - Input dati'!$AB23),IF('ES - Input dati'!$AB23&lt;0,'ES - Input dati'!$AB23,NA()),IF('ES - Input dati'!$AA23&lt;0,'ES - Input dati'!$AI23,NA())),NA())</f>
        <v>#N/A</v>
      </c>
      <c r="AM23" s="40">
        <f ca="1">IF(ROW()=ROW('ES - Input dati'!$AA$15:$AA$23),0.5/ROWS('ES - Input dati'!$AA$15:$AA$23),OFFSET('ES - Input dati'!$AM23,-1,0)+1/ROWS('ES - Input dati'!$AA$15:$AA$23))</f>
        <v>0.94444444444444464</v>
      </c>
      <c r="AN23" s="39">
        <f ca="1">IF(LEN('ES - Input dati'!$AA23),'ES - Input dati'!$AA23,'ES - Input dati'!$AB23)</f>
        <v>1562</v>
      </c>
      <c r="AO23" s="41"/>
    </row>
    <row r="24" spans="2:41" ht="20.100000000000001" customHeight="1">
      <c r="B24" s="68" t="s">
        <v>63</v>
      </c>
      <c r="C24" s="74">
        <v>101</v>
      </c>
      <c r="D24" s="74">
        <v>138</v>
      </c>
      <c r="E24" s="74">
        <v>24</v>
      </c>
      <c r="F24" s="74">
        <v>48</v>
      </c>
      <c r="G24" s="74">
        <v>177</v>
      </c>
      <c r="H24" s="74">
        <v>104</v>
      </c>
      <c r="I24" s="74">
        <v>128</v>
      </c>
      <c r="J24" s="74">
        <v>199</v>
      </c>
      <c r="K24" s="74">
        <v>169</v>
      </c>
      <c r="L24" s="74">
        <v>11</v>
      </c>
      <c r="M24" s="74">
        <v>123</v>
      </c>
      <c r="N24" s="74">
        <v>45</v>
      </c>
      <c r="O24" s="73">
        <f t="shared" si="0"/>
        <v>1267</v>
      </c>
      <c r="P24" s="20"/>
      <c r="Q24" s="91"/>
      <c r="R24" s="13"/>
      <c r="S24" s="13"/>
      <c r="T24" s="13"/>
      <c r="U24" s="9" t="s">
        <v>16</v>
      </c>
      <c r="V24" s="12"/>
      <c r="W24" s="14"/>
      <c r="X24" s="14"/>
      <c r="Y24" s="14"/>
      <c r="Z24" s="14"/>
      <c r="AA24" s="14"/>
    </row>
    <row r="25" spans="2:41" ht="20.100000000000001" customHeight="1">
      <c r="B25" s="64" t="s">
        <v>28</v>
      </c>
      <c r="C25" s="75">
        <f t="shared" ref="C25:N25" si="2">SUM(C7:C24)</f>
        <v>1879</v>
      </c>
      <c r="D25" s="75">
        <f t="shared" si="2"/>
        <v>2367</v>
      </c>
      <c r="E25" s="75">
        <f t="shared" si="2"/>
        <v>1915</v>
      </c>
      <c r="F25" s="75">
        <f t="shared" si="2"/>
        <v>1927</v>
      </c>
      <c r="G25" s="75">
        <f t="shared" si="2"/>
        <v>1868</v>
      </c>
      <c r="H25" s="75">
        <f t="shared" si="2"/>
        <v>2105</v>
      </c>
      <c r="I25" s="75">
        <f t="shared" si="2"/>
        <v>1434</v>
      </c>
      <c r="J25" s="75">
        <f t="shared" si="2"/>
        <v>1810</v>
      </c>
      <c r="K25" s="75">
        <f t="shared" si="2"/>
        <v>1974</v>
      </c>
      <c r="L25" s="75">
        <f t="shared" si="2"/>
        <v>2003</v>
      </c>
      <c r="M25" s="75">
        <f t="shared" si="2"/>
        <v>1644</v>
      </c>
      <c r="N25" s="75">
        <f t="shared" si="2"/>
        <v>1746</v>
      </c>
      <c r="O25" s="73">
        <f t="shared" si="0"/>
        <v>22672</v>
      </c>
      <c r="P25" s="20"/>
      <c r="Q25" s="91">
        <f t="shared" ref="Q25:Q30" si="3">IFERROR(IF($S$4=$C$3,0,IF($S$4=$D$3,D25/C25-1,IF($S$4=$E$3,E25/D25-1,IF($S$4=$F$3,F25/E25-1,IF($S$4=$G$3,G25/F25-1,IF($S$4=$H$3,H25/G25-1,IF($S$4=$I$3,I25/H25-1,IF($S$4=$J$3,J25/I25-1,IF($S$4=$K$3,K25/J25-1,IF($S$4=$L$3,L25/K25-1,IF($S$4=$M$3,M25/L25-1,IF($S$4=$N$3,N25/M25-1,"")))))))))))),0)</f>
        <v>-0.31876484560570073</v>
      </c>
      <c r="R25" s="13"/>
      <c r="S25" s="13"/>
      <c r="T25" s="13"/>
      <c r="U25" s="61" t="s">
        <v>23</v>
      </c>
      <c r="V25" s="82">
        <f>+O4</f>
        <v>54303</v>
      </c>
      <c r="W25" s="14"/>
      <c r="X25" s="14"/>
      <c r="Y25" s="14"/>
      <c r="Z25" s="14"/>
      <c r="AA25" s="14"/>
    </row>
    <row r="26" spans="2:41" ht="20.100000000000001" customHeight="1">
      <c r="B26" s="64" t="s">
        <v>30</v>
      </c>
      <c r="C26" s="75">
        <f t="shared" ref="C26:N26" si="4">+C6-C25</f>
        <v>1805</v>
      </c>
      <c r="D26" s="75">
        <f t="shared" si="4"/>
        <v>1454</v>
      </c>
      <c r="E26" s="75">
        <f t="shared" si="4"/>
        <v>2242</v>
      </c>
      <c r="F26" s="75">
        <f t="shared" si="4"/>
        <v>2186</v>
      </c>
      <c r="G26" s="75">
        <f t="shared" si="4"/>
        <v>2312</v>
      </c>
      <c r="H26" s="75">
        <f t="shared" si="4"/>
        <v>1865</v>
      </c>
      <c r="I26" s="75">
        <f t="shared" si="4"/>
        <v>2287</v>
      </c>
      <c r="J26" s="75">
        <f t="shared" si="4"/>
        <v>2549</v>
      </c>
      <c r="K26" s="75">
        <f t="shared" si="4"/>
        <v>1620</v>
      </c>
      <c r="L26" s="75">
        <f t="shared" si="4"/>
        <v>2043</v>
      </c>
      <c r="M26" s="75">
        <f t="shared" si="4"/>
        <v>2601</v>
      </c>
      <c r="N26" s="75">
        <f t="shared" si="4"/>
        <v>2648</v>
      </c>
      <c r="O26" s="72">
        <f t="shared" si="0"/>
        <v>25612</v>
      </c>
      <c r="P26" s="20"/>
      <c r="Q26" s="91">
        <f t="shared" si="3"/>
        <v>0.22627345844504032</v>
      </c>
      <c r="R26" s="13"/>
      <c r="S26" s="13"/>
      <c r="T26" s="13"/>
      <c r="U26" s="61" t="s">
        <v>25</v>
      </c>
      <c r="V26" s="82">
        <f>+O5</f>
        <v>6019</v>
      </c>
      <c r="W26" s="14"/>
      <c r="X26" s="14"/>
      <c r="Y26" s="14"/>
      <c r="Z26" s="14"/>
      <c r="AA26" s="14"/>
    </row>
    <row r="27" spans="2:41" ht="20.100000000000001" customHeight="1">
      <c r="B27" s="65" t="s">
        <v>32</v>
      </c>
      <c r="C27" s="71">
        <v>374</v>
      </c>
      <c r="D27" s="71">
        <v>364</v>
      </c>
      <c r="E27" s="71">
        <v>357</v>
      </c>
      <c r="F27" s="71">
        <v>412</v>
      </c>
      <c r="G27" s="71">
        <v>396</v>
      </c>
      <c r="H27" s="71">
        <v>349</v>
      </c>
      <c r="I27" s="71">
        <v>415</v>
      </c>
      <c r="J27" s="71">
        <v>354</v>
      </c>
      <c r="K27" s="71">
        <v>349</v>
      </c>
      <c r="L27" s="71">
        <v>346</v>
      </c>
      <c r="M27" s="71">
        <v>350</v>
      </c>
      <c r="N27" s="71">
        <v>382</v>
      </c>
      <c r="O27" s="72">
        <f t="shared" si="0"/>
        <v>4448</v>
      </c>
      <c r="P27" s="20"/>
      <c r="Q27" s="91">
        <f t="shared" si="3"/>
        <v>0.18911174785100293</v>
      </c>
      <c r="R27" s="13"/>
      <c r="S27" s="13"/>
      <c r="T27" s="13"/>
      <c r="U27" s="61" t="s">
        <v>26</v>
      </c>
      <c r="V27" s="82"/>
      <c r="W27" s="14"/>
      <c r="X27" s="14"/>
      <c r="Y27" s="14"/>
      <c r="Z27" s="14"/>
      <c r="AA27" s="14"/>
    </row>
    <row r="28" spans="2:41" ht="20.100000000000001" customHeight="1">
      <c r="B28" s="63" t="s">
        <v>34</v>
      </c>
      <c r="C28" s="76">
        <f t="shared" ref="C28:N28" si="5">+C26+C27</f>
        <v>2179</v>
      </c>
      <c r="D28" s="76">
        <f t="shared" si="5"/>
        <v>1818</v>
      </c>
      <c r="E28" s="76">
        <f t="shared" si="5"/>
        <v>2599</v>
      </c>
      <c r="F28" s="76">
        <f t="shared" si="5"/>
        <v>2598</v>
      </c>
      <c r="G28" s="76">
        <f t="shared" si="5"/>
        <v>2708</v>
      </c>
      <c r="H28" s="76">
        <f t="shared" si="5"/>
        <v>2214</v>
      </c>
      <c r="I28" s="76">
        <f t="shared" si="5"/>
        <v>2702</v>
      </c>
      <c r="J28" s="76">
        <f t="shared" si="5"/>
        <v>2903</v>
      </c>
      <c r="K28" s="76">
        <f t="shared" si="5"/>
        <v>1969</v>
      </c>
      <c r="L28" s="76">
        <f t="shared" si="5"/>
        <v>2389</v>
      </c>
      <c r="M28" s="76">
        <f t="shared" si="5"/>
        <v>2951</v>
      </c>
      <c r="N28" s="76">
        <f t="shared" si="5"/>
        <v>3030</v>
      </c>
      <c r="O28" s="72">
        <f t="shared" si="0"/>
        <v>30060</v>
      </c>
      <c r="P28" s="20"/>
      <c r="Q28" s="91">
        <f t="shared" si="3"/>
        <v>0.22041553748870824</v>
      </c>
      <c r="R28" s="13"/>
      <c r="S28" s="13"/>
      <c r="T28" s="13"/>
      <c r="U28" s="61" t="s">
        <v>28</v>
      </c>
      <c r="V28" s="82">
        <f>+O6</f>
        <v>48284</v>
      </c>
      <c r="W28" s="14"/>
      <c r="X28" s="14"/>
      <c r="Y28" s="14"/>
      <c r="Z28" s="14"/>
      <c r="AA28" s="14"/>
    </row>
    <row r="29" spans="2:41" ht="20.100000000000001" customHeight="1">
      <c r="B29" s="66" t="s">
        <v>36</v>
      </c>
      <c r="C29" s="77">
        <v>337</v>
      </c>
      <c r="D29" s="77">
        <v>279</v>
      </c>
      <c r="E29" s="77">
        <v>281</v>
      </c>
      <c r="F29" s="77">
        <v>338</v>
      </c>
      <c r="G29" s="77">
        <v>284</v>
      </c>
      <c r="H29" s="77">
        <v>399</v>
      </c>
      <c r="I29" s="77">
        <v>310</v>
      </c>
      <c r="J29" s="77">
        <v>289</v>
      </c>
      <c r="K29" s="77">
        <v>381</v>
      </c>
      <c r="L29" s="77">
        <v>383</v>
      </c>
      <c r="M29" s="77">
        <v>240</v>
      </c>
      <c r="N29" s="77">
        <v>328</v>
      </c>
      <c r="O29" s="78">
        <f t="shared" si="0"/>
        <v>3849</v>
      </c>
      <c r="P29" s="20"/>
      <c r="Q29" s="91">
        <f t="shared" si="3"/>
        <v>-0.22305764411027573</v>
      </c>
      <c r="R29" s="13"/>
      <c r="S29" s="13"/>
      <c r="T29" s="13"/>
      <c r="U29" s="61" t="s">
        <v>30</v>
      </c>
      <c r="V29" s="82"/>
      <c r="W29" s="14"/>
      <c r="X29" s="14"/>
      <c r="Y29" s="14"/>
      <c r="Z29" s="14"/>
      <c r="AA29" s="14"/>
    </row>
    <row r="30" spans="2:41" ht="20.100000000000001" customHeight="1">
      <c r="B30" s="67" t="s">
        <v>38</v>
      </c>
      <c r="C30" s="79">
        <f t="shared" ref="C30:N30" si="6">+C28-C29</f>
        <v>1842</v>
      </c>
      <c r="D30" s="79">
        <f t="shared" si="6"/>
        <v>1539</v>
      </c>
      <c r="E30" s="79">
        <f t="shared" si="6"/>
        <v>2318</v>
      </c>
      <c r="F30" s="79">
        <f t="shared" si="6"/>
        <v>2260</v>
      </c>
      <c r="G30" s="79">
        <f t="shared" si="6"/>
        <v>2424</v>
      </c>
      <c r="H30" s="79">
        <f t="shared" si="6"/>
        <v>1815</v>
      </c>
      <c r="I30" s="79">
        <f t="shared" si="6"/>
        <v>2392</v>
      </c>
      <c r="J30" s="79">
        <f t="shared" si="6"/>
        <v>2614</v>
      </c>
      <c r="K30" s="79">
        <f t="shared" si="6"/>
        <v>1588</v>
      </c>
      <c r="L30" s="79">
        <f t="shared" si="6"/>
        <v>2006</v>
      </c>
      <c r="M30" s="79">
        <f t="shared" si="6"/>
        <v>2711</v>
      </c>
      <c r="N30" s="79">
        <f t="shared" si="6"/>
        <v>2702</v>
      </c>
      <c r="O30" s="80">
        <f t="shared" si="0"/>
        <v>26211</v>
      </c>
      <c r="P30" s="15"/>
      <c r="Q30" s="91">
        <f t="shared" si="3"/>
        <v>0.31790633608815422</v>
      </c>
      <c r="R30" s="14"/>
      <c r="S30" s="13"/>
      <c r="T30" s="14"/>
      <c r="U30" s="61" t="s">
        <v>32</v>
      </c>
      <c r="V30" s="82"/>
      <c r="W30" s="14"/>
      <c r="X30" s="14"/>
      <c r="Y30" s="14"/>
      <c r="Z30" s="14"/>
      <c r="AA30" s="14"/>
    </row>
    <row r="31" spans="2:41" ht="16.5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3"/>
      <c r="Q31" s="2"/>
      <c r="R31" s="2"/>
      <c r="S31" s="2"/>
      <c r="T31" s="2"/>
      <c r="U31" s="61" t="s">
        <v>34</v>
      </c>
      <c r="V31" s="82"/>
      <c r="W31" s="1"/>
      <c r="X31" s="1"/>
      <c r="Y31" s="1"/>
      <c r="Z31" s="1"/>
      <c r="AA31" s="1"/>
    </row>
    <row r="32" spans="2:41" ht="24.95" customHeight="1"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3"/>
      <c r="R32" s="2"/>
      <c r="S32" s="2"/>
      <c r="T32" s="2"/>
      <c r="U32" s="61" t="s">
        <v>36</v>
      </c>
      <c r="V32" s="82"/>
      <c r="W32" s="1"/>
      <c r="X32" s="1"/>
      <c r="Y32" s="1"/>
      <c r="Z32" s="1"/>
      <c r="AA32" s="1"/>
    </row>
    <row r="33" spans="2:27" ht="20.100000000000001" customHeight="1"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R33" s="2"/>
      <c r="S33" s="2"/>
      <c r="T33" s="2"/>
      <c r="U33" s="61" t="s">
        <v>38</v>
      </c>
      <c r="V33" s="82"/>
      <c r="W33" s="1"/>
      <c r="X33" s="1"/>
      <c r="Y33" s="1"/>
      <c r="Z33" s="1"/>
      <c r="AA33" s="1"/>
    </row>
    <row r="34" spans="2:27" ht="20.100000000000001" customHeight="1"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7"/>
      <c r="R34" s="2"/>
      <c r="S34" s="2"/>
      <c r="T34" s="2"/>
      <c r="U34" s="1"/>
      <c r="V34" s="1"/>
      <c r="W34" s="1"/>
      <c r="X34" s="1"/>
      <c r="Y34" s="1"/>
      <c r="Z34" s="1"/>
      <c r="AA34" s="1"/>
    </row>
    <row r="35" spans="2:27" ht="20.100000000000001" customHeight="1">
      <c r="E35" s="4"/>
      <c r="F35" s="4"/>
      <c r="G35" s="4"/>
      <c r="H35" s="4"/>
      <c r="I35" s="4"/>
      <c r="J35" s="4"/>
      <c r="K35" s="4"/>
      <c r="L35" s="4"/>
      <c r="M35" s="4"/>
      <c r="N35" s="4"/>
      <c r="O35" s="6"/>
      <c r="P35" s="3"/>
      <c r="R35" s="2"/>
      <c r="S35" s="2"/>
      <c r="T35" s="2"/>
      <c r="U35" s="1"/>
      <c r="V35" s="1"/>
      <c r="W35" s="1"/>
      <c r="X35" s="1"/>
      <c r="Y35" s="1"/>
      <c r="Z35" s="1"/>
      <c r="AA35" s="1"/>
    </row>
    <row r="36" spans="2:27" ht="20.100000000000001" customHeight="1">
      <c r="E36" s="4"/>
      <c r="F36" s="4"/>
      <c r="G36" s="4"/>
      <c r="H36" s="4"/>
      <c r="I36" s="4"/>
      <c r="J36" s="4"/>
      <c r="K36" s="4"/>
      <c r="L36" s="4"/>
      <c r="M36" s="4"/>
      <c r="N36" s="4"/>
      <c r="O36" s="6"/>
      <c r="P36" s="3"/>
      <c r="R36" s="2"/>
      <c r="S36" s="2"/>
      <c r="T36" s="2"/>
      <c r="U36" s="1"/>
      <c r="V36" s="1"/>
      <c r="W36" s="1"/>
      <c r="X36" s="1"/>
      <c r="Y36" s="1"/>
      <c r="Z36" s="1"/>
      <c r="AA36" s="1"/>
    </row>
    <row r="37" spans="2:27" ht="20.100000000000001" customHeight="1">
      <c r="E37" s="4"/>
      <c r="F37" s="4"/>
      <c r="G37" s="4"/>
      <c r="H37" s="4"/>
      <c r="I37" s="4"/>
      <c r="J37" s="4"/>
      <c r="K37" s="4"/>
      <c r="L37" s="4"/>
      <c r="M37" s="4"/>
      <c r="N37" s="4"/>
      <c r="O37" s="6"/>
      <c r="P37" s="3"/>
      <c r="R37" s="2"/>
      <c r="S37" s="2"/>
      <c r="T37" s="2"/>
      <c r="U37" s="1"/>
      <c r="V37" s="1"/>
      <c r="W37" s="1"/>
      <c r="X37" s="1"/>
      <c r="Y37" s="1"/>
      <c r="Z37" s="1"/>
      <c r="AA37" s="1"/>
    </row>
    <row r="38" spans="2:27" ht="20.100000000000001" customHeight="1">
      <c r="E38" s="4"/>
      <c r="F38" s="4"/>
      <c r="G38" s="4"/>
      <c r="H38" s="4"/>
      <c r="I38" s="4"/>
      <c r="J38" s="4"/>
      <c r="K38" s="4"/>
      <c r="L38" s="4"/>
      <c r="M38" s="4"/>
      <c r="N38" s="4"/>
      <c r="O38" s="6"/>
      <c r="P38" s="3"/>
      <c r="R38" s="2"/>
      <c r="S38" s="2"/>
      <c r="T38" s="2"/>
      <c r="U38" s="1"/>
      <c r="V38" s="1"/>
      <c r="W38" s="1"/>
      <c r="X38" s="1"/>
      <c r="Y38" s="1"/>
      <c r="Z38" s="1"/>
      <c r="AA38" s="1"/>
    </row>
    <row r="39" spans="2:27" ht="20.100000000000001" customHeight="1">
      <c r="E39" s="4"/>
      <c r="F39" s="4"/>
      <c r="G39" s="4"/>
      <c r="H39" s="4"/>
      <c r="I39" s="4"/>
      <c r="J39" s="4"/>
      <c r="K39" s="4"/>
      <c r="L39" s="4"/>
      <c r="M39" s="4"/>
      <c r="N39" s="4"/>
      <c r="O39" s="6"/>
      <c r="P39" s="3"/>
      <c r="R39" s="2"/>
      <c r="S39" s="2"/>
      <c r="T39" s="2"/>
      <c r="U39" s="1"/>
      <c r="V39" s="1"/>
      <c r="W39" s="1"/>
      <c r="X39" s="1"/>
      <c r="Y39" s="1"/>
      <c r="Z39" s="1"/>
      <c r="AA39" s="1"/>
    </row>
    <row r="40" spans="2:27" ht="20.100000000000001" customHeight="1">
      <c r="E40" s="4"/>
      <c r="F40" s="4"/>
      <c r="G40" s="4"/>
      <c r="H40" s="4"/>
      <c r="I40" s="4"/>
      <c r="J40" s="4"/>
      <c r="K40" s="4"/>
      <c r="L40" s="4"/>
      <c r="M40" s="4"/>
      <c r="N40" s="4"/>
      <c r="O40" s="6"/>
      <c r="P40" s="3"/>
      <c r="R40" s="2"/>
      <c r="S40" s="2"/>
      <c r="T40" s="2"/>
      <c r="U40" s="1"/>
      <c r="V40" s="1"/>
      <c r="W40" s="1"/>
      <c r="X40" s="1"/>
      <c r="Y40" s="1"/>
      <c r="Z40" s="1"/>
      <c r="AA40" s="1"/>
    </row>
    <row r="41" spans="2:27" ht="20.100000000000001" customHeight="1">
      <c r="E41" s="4"/>
      <c r="F41" s="4"/>
      <c r="G41" s="4"/>
      <c r="H41" s="4"/>
      <c r="I41" s="4"/>
      <c r="J41" s="4"/>
      <c r="K41" s="4"/>
      <c r="L41" s="4"/>
      <c r="M41" s="4"/>
      <c r="N41" s="4"/>
      <c r="O41" s="6"/>
      <c r="P41" s="3"/>
      <c r="R41" s="2"/>
      <c r="S41" s="2"/>
      <c r="T41" s="2"/>
      <c r="U41" s="1"/>
      <c r="V41" s="1"/>
      <c r="W41" s="1"/>
      <c r="X41" s="1"/>
      <c r="Y41" s="1"/>
      <c r="Z41" s="1"/>
      <c r="AA41" s="1"/>
    </row>
    <row r="42" spans="2:27" ht="20.100000000000001" customHeight="1"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6"/>
      <c r="P42" s="3"/>
      <c r="R42" s="2"/>
      <c r="S42" s="2"/>
      <c r="T42" s="2"/>
      <c r="U42" s="1"/>
      <c r="V42" s="1"/>
      <c r="W42" s="1"/>
      <c r="X42" s="1"/>
      <c r="Y42" s="1"/>
      <c r="Z42" s="1"/>
      <c r="AA42" s="1"/>
    </row>
    <row r="43" spans="2:27" ht="20.100000000000001" customHeight="1"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/>
      <c r="P43" s="3"/>
      <c r="R43" s="2"/>
      <c r="S43" s="2"/>
      <c r="T43" s="2"/>
      <c r="U43" s="1"/>
      <c r="V43" s="1"/>
      <c r="W43" s="1"/>
      <c r="X43" s="1"/>
      <c r="Y43" s="1"/>
      <c r="Z43" s="1"/>
      <c r="AA43" s="1"/>
    </row>
    <row r="44" spans="2:27" ht="20.100000000000001" customHeight="1"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6"/>
      <c r="P44" s="3"/>
      <c r="R44" s="2"/>
      <c r="S44" s="2"/>
      <c r="T44" s="2"/>
      <c r="U44" s="1"/>
      <c r="V44" s="1"/>
      <c r="W44" s="1"/>
      <c r="X44" s="1"/>
      <c r="Y44" s="1"/>
      <c r="Z44" s="1"/>
      <c r="AA44" s="1"/>
    </row>
    <row r="45" spans="2:27" ht="20.100000000000001" customHeight="1"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6"/>
      <c r="P45" s="3"/>
      <c r="R45" s="2"/>
      <c r="S45" s="2"/>
      <c r="T45" s="2"/>
      <c r="U45" s="1"/>
      <c r="V45" s="1"/>
      <c r="W45" s="1"/>
      <c r="X45" s="1"/>
      <c r="Y45" s="1"/>
      <c r="Z45" s="1"/>
      <c r="AA45" s="1"/>
    </row>
    <row r="46" spans="2:27" ht="16.5"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6"/>
      <c r="P46" s="3"/>
      <c r="Q46" s="2"/>
      <c r="R46" s="2"/>
      <c r="S46" s="2"/>
      <c r="T46" s="2"/>
      <c r="U46" s="1"/>
      <c r="V46" s="1"/>
      <c r="W46" s="1"/>
      <c r="X46" s="1"/>
      <c r="Y46" s="1"/>
      <c r="Z46" s="1"/>
      <c r="AA46" s="1"/>
    </row>
  </sheetData>
  <phoneticPr fontId="35" type="noConversion"/>
  <conditionalFormatting sqref="AA4">
    <cfRule type="expression" dxfId="35" priority="5">
      <formula>$C$4&lt;0</formula>
    </cfRule>
    <cfRule type="expression" dxfId="34" priority="6">
      <formula>$C$4&gt;0</formula>
    </cfRule>
  </conditionalFormatting>
  <conditionalFormatting sqref="AA5">
    <cfRule type="expression" dxfId="33" priority="7">
      <formula>$C$5&lt;0</formula>
    </cfRule>
    <cfRule type="expression" dxfId="32" priority="8">
      <formula>$C$5&gt;0</formula>
    </cfRule>
  </conditionalFormatting>
  <conditionalFormatting sqref="AA6">
    <cfRule type="expression" dxfId="31" priority="9">
      <formula>$C$6&lt;0</formula>
    </cfRule>
    <cfRule type="expression" dxfId="30" priority="10">
      <formula>$C$6&gt;0</formula>
    </cfRule>
  </conditionalFormatting>
  <conditionalFormatting sqref="AA7">
    <cfRule type="expression" dxfId="29" priority="17">
      <formula>$C$7&gt;0</formula>
    </cfRule>
    <cfRule type="expression" dxfId="28" priority="18">
      <formula>$C$7&lt;0</formula>
    </cfRule>
  </conditionalFormatting>
  <conditionalFormatting sqref="AA8">
    <cfRule type="expression" dxfId="27" priority="11">
      <formula>$C$8&lt;0</formula>
    </cfRule>
    <cfRule type="expression" dxfId="26" priority="12">
      <formula>$C$8&gt;0</formula>
    </cfRule>
  </conditionalFormatting>
  <conditionalFormatting sqref="AA9">
    <cfRule type="expression" dxfId="25" priority="15">
      <formula>$C$9&lt;0</formula>
    </cfRule>
    <cfRule type="expression" dxfId="24" priority="16">
      <formula>$C$9&gt;0</formula>
    </cfRule>
  </conditionalFormatting>
  <conditionalFormatting sqref="AA10">
    <cfRule type="expression" dxfId="23" priority="13">
      <formula>$C$10&lt;0</formula>
    </cfRule>
    <cfRule type="expression" dxfId="22" priority="14">
      <formula>$C$10&gt;0</formula>
    </cfRule>
  </conditionalFormatting>
  <conditionalFormatting sqref="AA11:AA12">
    <cfRule type="expression" dxfId="21" priority="1">
      <formula>$C$7&gt;0</formula>
    </cfRule>
    <cfRule type="expression" dxfId="20" priority="2">
      <formula>$C$7&lt;0</formula>
    </cfRule>
  </conditionalFormatting>
  <pageMargins left="0.4" right="0.4" top="0.4" bottom="0.4" header="0" footer="0"/>
  <pageSetup scale="6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249977111117893"/>
    <pageSetUpPr fitToPage="1"/>
  </sheetPr>
  <dimension ref="A1:AF191"/>
  <sheetViews>
    <sheetView showGridLines="0" zoomScaleNormal="100" workbookViewId="0">
      <selection activeCell="O11" sqref="O11"/>
    </sheetView>
  </sheetViews>
  <sheetFormatPr defaultColWidth="11.42578125" defaultRowHeight="15"/>
  <cols>
    <col min="1" max="1" width="3.42578125" style="1" customWidth="1"/>
    <col min="2" max="2" width="48.28515625" style="1" customWidth="1"/>
    <col min="3" max="3" width="5.85546875" style="1" customWidth="1"/>
    <col min="4" max="4" width="44.42578125" style="1" customWidth="1"/>
    <col min="5" max="5" width="5.85546875" style="1" customWidth="1"/>
    <col min="6" max="6" width="38.85546875" style="1" customWidth="1"/>
    <col min="7" max="7" width="3.42578125" style="1" customWidth="1"/>
    <col min="8" max="8" width="10.42578125" style="14" customWidth="1"/>
    <col min="9" max="32" width="11.42578125" style="14"/>
    <col min="33" max="16384" width="11.42578125" style="1"/>
  </cols>
  <sheetData>
    <row r="1" spans="1:32" s="29" customFormat="1" ht="42" customHeight="1">
      <c r="B1" s="30" t="s">
        <v>65</v>
      </c>
      <c r="C1" s="32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</row>
    <row r="2" spans="1:32" s="29" customFormat="1" ht="42" customHeight="1">
      <c r="B2" s="92" t="s">
        <v>66</v>
      </c>
      <c r="C2" s="92"/>
      <c r="D2" s="92"/>
      <c r="F2" s="36" t="s">
        <v>67</v>
      </c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</row>
    <row r="3" spans="1:32" s="29" customFormat="1" ht="42" customHeight="1" thickBot="1">
      <c r="B3" s="93" t="s">
        <v>68</v>
      </c>
      <c r="C3" s="93"/>
      <c r="D3" s="93"/>
      <c r="F3" s="89" t="s">
        <v>11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</row>
    <row r="4" spans="1:32" s="29" customFormat="1" ht="392.1" customHeight="1" thickBot="1">
      <c r="B4" s="53"/>
      <c r="C4" s="54"/>
      <c r="D4" s="55"/>
      <c r="E4" s="55"/>
      <c r="F4" s="55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</row>
    <row r="5" spans="1:32" s="29" customFormat="1" ht="39" customHeight="1">
      <c r="B5" s="34"/>
      <c r="C5" s="32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1:32" ht="24.95" customHeight="1">
      <c r="A6" s="31"/>
      <c r="B6" s="35" t="str">
        <f>+'VUOTO Immissione dati'!Z4</f>
        <v>Reddito totale</v>
      </c>
      <c r="C6" s="48"/>
      <c r="D6" s="35" t="str">
        <f>+'VUOTO Immissione dati'!Z5</f>
        <v>Costo della merce venduta</v>
      </c>
      <c r="E6" s="48"/>
      <c r="F6" s="35" t="str">
        <f>+'VUOTO Immissione dati'!Z6</f>
        <v>Profitto lordo</v>
      </c>
      <c r="G6" s="31"/>
      <c r="H6" s="45"/>
      <c r="T6" s="57"/>
    </row>
    <row r="7" spans="1:32" ht="35.1" customHeight="1">
      <c r="B7" s="50">
        <f>+'VUOTO Immissione dati'!V4</f>
        <v>0</v>
      </c>
      <c r="C7" s="51"/>
      <c r="D7" s="50">
        <f>+'VUOTO Immissione dati'!V5</f>
        <v>0</v>
      </c>
      <c r="E7" s="51"/>
      <c r="F7" s="50">
        <f>+'VUOTO Immissione dati'!V16</f>
        <v>0</v>
      </c>
    </row>
    <row r="8" spans="1:32" ht="65.099999999999994" customHeight="1">
      <c r="B8" s="52"/>
      <c r="C8" s="51"/>
      <c r="D8" s="52"/>
      <c r="E8" s="51"/>
      <c r="F8" s="52"/>
    </row>
    <row r="9" spans="1:32" ht="24.95" customHeight="1">
      <c r="B9" s="47">
        <f>'VUOTO Immissione dati'!$AA$4</f>
        <v>0</v>
      </c>
      <c r="C9" s="33"/>
      <c r="D9" s="47">
        <f>'VUOTO Immissione dati'!$AA$5</f>
        <v>0</v>
      </c>
      <c r="E9" s="33"/>
      <c r="F9" s="47">
        <f>'VUOTO Immissione dati'!$AA$6</f>
        <v>0</v>
      </c>
    </row>
    <row r="10" spans="1:32" ht="24.95" customHeight="1" thickBot="1">
      <c r="B10" s="46" t="s">
        <v>69</v>
      </c>
      <c r="C10" s="33"/>
      <c r="D10" s="46" t="s">
        <v>69</v>
      </c>
      <c r="E10" s="33"/>
      <c r="F10" s="46" t="s">
        <v>69</v>
      </c>
    </row>
    <row r="11" spans="1:32" ht="35.1" customHeight="1">
      <c r="B11" s="33"/>
      <c r="C11" s="33"/>
      <c r="D11" s="33"/>
      <c r="E11" s="33"/>
      <c r="F11" s="33"/>
    </row>
    <row r="12" spans="1:32" ht="24.95" customHeight="1">
      <c r="B12" s="35" t="str">
        <f>+'VUOTO Immissione dati'!Z7</f>
        <v>Spese</v>
      </c>
      <c r="C12" s="48"/>
      <c r="D12" s="49" t="str">
        <f>+'VUOTO Immissione dati'!Z8</f>
        <v>Utili al lordo di interessi e imposte</v>
      </c>
      <c r="E12" s="48"/>
      <c r="F12" s="35" t="str">
        <f>+'VUOTO Immissione dati'!Z9</f>
        <v>Interesse</v>
      </c>
    </row>
    <row r="13" spans="1:32" ht="35.1" customHeight="1">
      <c r="B13" s="50">
        <f>+'VUOTO Immissione dati'!V7</f>
        <v>0</v>
      </c>
      <c r="C13" s="51"/>
      <c r="D13" s="50">
        <f>+'VUOTO Immissione dati'!V18</f>
        <v>0</v>
      </c>
      <c r="E13" s="51"/>
      <c r="F13" s="50">
        <f>+'VUOTO Immissione dati'!V9</f>
        <v>0</v>
      </c>
    </row>
    <row r="14" spans="1:32" ht="65.099999999999994" customHeight="1">
      <c r="B14" s="51"/>
      <c r="C14" s="51"/>
      <c r="D14" s="86"/>
      <c r="E14" s="51"/>
      <c r="F14" s="51"/>
    </row>
    <row r="15" spans="1:32" ht="24.95" customHeight="1">
      <c r="B15" s="47">
        <f>'VUOTO Immissione dati'!$AA$7</f>
        <v>0</v>
      </c>
      <c r="C15" s="33"/>
      <c r="D15" s="47">
        <f>'VUOTO Immissione dati'!$AA$8</f>
        <v>0</v>
      </c>
      <c r="E15" s="33"/>
      <c r="F15" s="47">
        <f>'VUOTO Immissione dati'!$AA$9</f>
        <v>0</v>
      </c>
    </row>
    <row r="16" spans="1:32" ht="24.95" customHeight="1" thickBot="1">
      <c r="B16" s="46" t="s">
        <v>69</v>
      </c>
      <c r="C16" s="33"/>
      <c r="D16" s="46" t="s">
        <v>69</v>
      </c>
      <c r="E16" s="33"/>
      <c r="F16" s="46" t="s">
        <v>69</v>
      </c>
    </row>
    <row r="17" spans="2:6" ht="35.1" customHeight="1">
      <c r="B17" s="33"/>
      <c r="C17" s="33"/>
      <c r="D17" s="33"/>
      <c r="E17" s="33"/>
      <c r="F17" s="33"/>
    </row>
    <row r="18" spans="2:6" ht="24.95" customHeight="1">
      <c r="B18" s="35" t="str">
        <f>+'VUOTO Immissione dati'!U10</f>
        <v>Entrate al lordo delle imposte</v>
      </c>
      <c r="C18" s="48"/>
      <c r="D18" s="35" t="str">
        <f>+'VUOTO Immissione dati'!U11</f>
        <v>Imposte sul reddito</v>
      </c>
      <c r="E18" s="48"/>
      <c r="F18" s="35" t="str">
        <f>+'VUOTO Immissione dati'!U12</f>
        <v>Fatturato netto</v>
      </c>
    </row>
    <row r="19" spans="2:6" ht="35.1" customHeight="1">
      <c r="B19" s="50">
        <f>+'VUOTO Immissione dati'!V20</f>
        <v>0</v>
      </c>
      <c r="C19" s="51"/>
      <c r="D19" s="50">
        <f>+'VUOTO Immissione dati'!V11</f>
        <v>0</v>
      </c>
      <c r="E19" s="51"/>
      <c r="F19" s="50">
        <f>+'VUOTO Immissione dati'!V22</f>
        <v>0</v>
      </c>
    </row>
    <row r="20" spans="2:6" ht="65.099999999999994" customHeight="1">
      <c r="B20" s="52"/>
      <c r="C20" s="51"/>
      <c r="D20" s="52"/>
      <c r="E20" s="51"/>
      <c r="F20" s="52"/>
    </row>
    <row r="21" spans="2:6" ht="24.95" customHeight="1">
      <c r="B21" s="47">
        <f>'VUOTO Immissione dati'!$AA$10</f>
        <v>0</v>
      </c>
      <c r="C21" s="33"/>
      <c r="D21" s="47">
        <f>'VUOTO Immissione dati'!$AA$11</f>
        <v>0</v>
      </c>
      <c r="E21" s="33"/>
      <c r="F21" s="47">
        <f>'VUOTO Immissione dati'!$AA$12</f>
        <v>0</v>
      </c>
    </row>
    <row r="22" spans="2:6" ht="24.95" customHeight="1" thickBot="1">
      <c r="B22" s="46" t="s">
        <v>69</v>
      </c>
      <c r="C22" s="33"/>
      <c r="D22" s="46" t="s">
        <v>69</v>
      </c>
      <c r="E22" s="33"/>
      <c r="F22" s="46" t="s">
        <v>69</v>
      </c>
    </row>
    <row r="23" spans="2:6" ht="24" customHeight="1">
      <c r="B23" s="33"/>
      <c r="C23" s="33"/>
      <c r="D23" s="33"/>
      <c r="E23" s="33"/>
      <c r="F23" s="33"/>
    </row>
    <row r="24" spans="2:6" s="14" customFormat="1" ht="24" customHeight="1"/>
    <row r="25" spans="2:6" s="14" customFormat="1" ht="24" customHeight="1"/>
    <row r="26" spans="2:6" s="14" customFormat="1" ht="24" customHeight="1"/>
    <row r="27" spans="2:6" s="14" customFormat="1" ht="13.5" customHeight="1"/>
    <row r="28" spans="2:6" s="14" customFormat="1" ht="13.5" customHeight="1"/>
    <row r="29" spans="2:6" s="14" customFormat="1" ht="13.5"/>
    <row r="30" spans="2:6" s="14" customFormat="1" ht="13.5"/>
    <row r="31" spans="2:6" s="14" customFormat="1" ht="13.5"/>
    <row r="32" spans="2:6" s="14" customFormat="1" ht="13.5"/>
    <row r="33" s="14" customFormat="1" ht="13.5"/>
    <row r="34" s="14" customFormat="1" ht="13.5"/>
    <row r="35" s="14" customFormat="1" ht="13.5"/>
    <row r="36" s="14" customFormat="1" ht="13.5"/>
    <row r="37" s="14" customFormat="1" ht="13.5"/>
    <row r="38" s="14" customFormat="1" ht="13.5"/>
    <row r="39" s="14" customFormat="1" ht="13.5"/>
    <row r="40" s="14" customFormat="1" ht="13.5"/>
    <row r="41" s="14" customFormat="1" ht="13.5"/>
    <row r="42" s="14" customFormat="1" ht="13.5"/>
    <row r="43" s="14" customFormat="1" ht="13.5"/>
    <row r="44" s="14" customFormat="1" ht="13.5"/>
    <row r="45" s="14" customFormat="1" ht="13.5"/>
    <row r="46" s="14" customFormat="1" ht="13.5"/>
    <row r="47" s="14" customFormat="1" ht="13.5"/>
    <row r="48" s="14" customFormat="1" ht="13.5"/>
    <row r="49" s="14" customFormat="1" ht="13.5"/>
    <row r="50" s="14" customFormat="1" ht="13.5"/>
    <row r="51" s="14" customFormat="1" ht="13.5"/>
    <row r="52" s="14" customFormat="1" ht="13.5"/>
    <row r="53" s="14" customFormat="1" ht="13.5"/>
    <row r="54" s="14" customFormat="1" ht="13.5"/>
    <row r="55" s="14" customFormat="1" ht="13.5"/>
    <row r="56" s="14" customFormat="1" ht="13.5"/>
    <row r="57" s="14" customFormat="1" ht="13.5"/>
    <row r="58" s="14" customFormat="1" ht="13.5"/>
    <row r="59" s="14" customFormat="1" ht="13.5"/>
    <row r="60" s="14" customFormat="1" ht="13.5"/>
    <row r="61" s="14" customFormat="1" ht="13.5"/>
    <row r="62" s="14" customFormat="1" ht="13.5"/>
    <row r="63" s="14" customFormat="1" ht="13.5"/>
    <row r="64" s="14" customFormat="1" ht="13.5"/>
    <row r="65" s="14" customFormat="1" ht="13.5"/>
    <row r="66" s="14" customFormat="1" ht="13.5"/>
    <row r="67" s="14" customFormat="1" ht="13.5"/>
    <row r="68" s="14" customFormat="1" ht="13.5"/>
    <row r="69" s="14" customFormat="1" ht="13.5"/>
    <row r="70" s="14" customFormat="1" ht="13.5"/>
    <row r="71" s="14" customFormat="1" ht="13.5"/>
    <row r="72" s="14" customFormat="1" ht="13.5"/>
    <row r="73" s="14" customFormat="1" ht="13.5"/>
    <row r="74" s="14" customFormat="1" ht="13.5"/>
    <row r="75" s="14" customFormat="1" ht="13.5"/>
    <row r="76" s="14" customFormat="1" ht="13.5"/>
    <row r="77" s="14" customFormat="1" ht="13.5"/>
    <row r="78" s="14" customFormat="1" ht="13.5"/>
    <row r="79" s="14" customFormat="1" ht="13.5"/>
    <row r="80" s="14" customFormat="1" ht="13.5"/>
    <row r="81" s="14" customFormat="1" ht="13.5"/>
    <row r="82" s="14" customFormat="1" ht="13.5"/>
    <row r="83" s="14" customFormat="1" ht="13.5"/>
    <row r="84" s="14" customFormat="1" ht="13.5"/>
    <row r="85" s="14" customFormat="1" ht="13.5"/>
    <row r="86" s="14" customFormat="1" ht="13.5"/>
    <row r="87" s="14" customFormat="1" ht="13.5"/>
    <row r="88" s="14" customFormat="1" ht="13.5"/>
    <row r="89" s="14" customFormat="1" ht="13.5"/>
    <row r="90" s="14" customFormat="1" ht="13.5"/>
    <row r="91" s="14" customFormat="1" ht="13.5"/>
    <row r="92" s="14" customFormat="1" ht="13.5"/>
    <row r="93" s="14" customFormat="1" ht="13.5"/>
    <row r="94" s="14" customFormat="1" ht="13.5"/>
    <row r="95" s="14" customFormat="1" ht="13.5"/>
    <row r="96" s="14" customFormat="1" ht="13.5"/>
    <row r="97" s="14" customFormat="1" ht="13.5"/>
    <row r="98" s="14" customFormat="1" ht="13.5"/>
    <row r="99" s="14" customFormat="1" ht="13.5"/>
    <row r="100" s="14" customFormat="1" ht="13.5"/>
    <row r="101" s="14" customFormat="1" ht="13.5"/>
    <row r="102" s="14" customFormat="1" ht="13.5"/>
    <row r="103" s="14" customFormat="1" ht="13.5"/>
    <row r="104" s="14" customFormat="1" ht="13.5"/>
    <row r="105" s="14" customFormat="1" ht="13.5"/>
    <row r="106" s="14" customFormat="1" ht="13.5"/>
    <row r="107" s="14" customFormat="1" ht="13.5"/>
    <row r="108" s="14" customFormat="1" ht="13.5"/>
    <row r="109" s="14" customFormat="1" ht="13.5"/>
    <row r="110" s="14" customFormat="1" ht="13.5"/>
    <row r="111" s="14" customFormat="1" ht="13.5"/>
    <row r="112" s="14" customFormat="1" ht="13.5"/>
    <row r="113" s="14" customFormat="1" ht="13.5"/>
    <row r="114" s="14" customFormat="1" ht="13.5"/>
    <row r="115" s="14" customFormat="1" ht="13.5"/>
    <row r="116" s="14" customFormat="1" ht="13.5"/>
    <row r="117" s="14" customFormat="1" ht="13.5"/>
    <row r="118" s="14" customFormat="1" ht="13.5"/>
    <row r="119" s="14" customFormat="1" ht="13.5"/>
    <row r="120" s="14" customFormat="1" ht="13.5"/>
    <row r="121" s="14" customFormat="1" ht="13.5"/>
    <row r="122" s="14" customFormat="1" ht="13.5"/>
    <row r="123" s="14" customFormat="1" ht="13.5"/>
    <row r="124" s="14" customFormat="1" ht="13.5"/>
    <row r="125" s="14" customFormat="1" ht="13.5"/>
    <row r="126" s="14" customFormat="1" ht="13.5"/>
    <row r="127" s="14" customFormat="1" ht="13.5"/>
    <row r="128" s="14" customFormat="1" ht="13.5"/>
    <row r="129" s="14" customFormat="1" ht="13.5"/>
    <row r="130" s="14" customFormat="1" ht="13.5"/>
    <row r="131" s="14" customFormat="1" ht="13.5"/>
    <row r="132" s="14" customFormat="1" ht="13.5"/>
    <row r="133" s="14" customFormat="1" ht="13.5"/>
    <row r="134" s="14" customFormat="1" ht="13.5"/>
    <row r="135" s="14" customFormat="1" ht="13.5"/>
    <row r="136" s="14" customFormat="1" ht="13.5"/>
    <row r="137" s="14" customFormat="1" ht="13.5"/>
    <row r="138" s="14" customFormat="1" ht="13.5"/>
    <row r="139" s="14" customFormat="1" ht="13.5"/>
    <row r="140" s="14" customFormat="1" ht="13.5"/>
    <row r="141" s="14" customFormat="1" ht="13.5"/>
    <row r="142" s="14" customFormat="1" ht="13.5"/>
    <row r="143" s="14" customFormat="1" ht="13.5"/>
    <row r="144" s="14" customFormat="1" ht="13.5"/>
    <row r="145" s="14" customFormat="1" ht="13.5"/>
    <row r="146" s="14" customFormat="1" ht="13.5"/>
    <row r="147" s="14" customFormat="1" ht="13.5"/>
    <row r="148" s="14" customFormat="1" ht="13.5"/>
    <row r="149" s="14" customFormat="1" ht="13.5"/>
    <row r="150" s="14" customFormat="1" ht="13.5"/>
    <row r="151" s="14" customFormat="1" ht="13.5"/>
    <row r="152" s="14" customFormat="1" ht="13.5"/>
    <row r="153" s="14" customFormat="1" ht="13.5"/>
    <row r="154" s="14" customFormat="1" ht="13.5"/>
    <row r="155" s="14" customFormat="1" ht="13.5"/>
    <row r="156" s="14" customFormat="1" ht="13.5"/>
    <row r="157" s="14" customFormat="1" ht="13.5"/>
    <row r="158" s="14" customFormat="1" ht="13.5"/>
    <row r="159" s="14" customFormat="1" ht="13.5"/>
    <row r="160" s="14" customFormat="1" ht="13.5"/>
    <row r="161" s="14" customFormat="1" ht="13.5"/>
    <row r="162" s="14" customFormat="1" ht="13.5"/>
    <row r="163" s="14" customFormat="1" ht="13.5"/>
    <row r="164" s="14" customFormat="1" ht="13.5"/>
    <row r="165" s="14" customFormat="1" ht="13.5"/>
    <row r="166" s="14" customFormat="1" ht="13.5"/>
    <row r="167" s="14" customFormat="1" ht="13.5"/>
    <row r="168" s="14" customFormat="1" ht="13.5"/>
    <row r="169" s="14" customFormat="1" ht="13.5"/>
    <row r="170" s="14" customFormat="1" ht="13.5"/>
    <row r="171" s="14" customFormat="1" ht="13.5"/>
    <row r="172" s="14" customFormat="1" ht="13.5"/>
    <row r="173" s="14" customFormat="1" ht="13.5"/>
    <row r="174" s="14" customFormat="1" ht="13.5"/>
    <row r="175" s="14" customFormat="1" ht="13.5"/>
    <row r="176" s="14" customFormat="1" ht="13.5"/>
    <row r="177" s="14" customFormat="1" ht="13.5"/>
    <row r="178" s="14" customFormat="1" ht="13.5"/>
    <row r="179" s="14" customFormat="1" ht="13.5"/>
    <row r="180" s="14" customFormat="1" ht="13.5"/>
    <row r="181" s="14" customFormat="1" ht="13.5"/>
    <row r="182" s="14" customFormat="1" ht="13.5"/>
    <row r="183" s="14" customFormat="1" ht="13.5"/>
    <row r="184" s="14" customFormat="1" ht="13.5"/>
    <row r="185" s="14" customFormat="1" ht="13.5"/>
    <row r="186" s="14" customFormat="1" ht="13.5"/>
    <row r="187" s="14" customFormat="1" ht="13.5"/>
    <row r="188" s="14" customFormat="1" ht="13.5"/>
    <row r="189" s="14" customFormat="1" ht="13.5"/>
    <row r="190" s="14" customFormat="1" ht="13.5"/>
    <row r="191" s="14" customFormat="1" ht="13.5"/>
  </sheetData>
  <mergeCells count="2">
    <mergeCell ref="B2:D2"/>
    <mergeCell ref="B3:D3"/>
  </mergeCells>
  <phoneticPr fontId="35" type="noConversion"/>
  <conditionalFormatting sqref="B9 F9 D15 B21 F21">
    <cfRule type="cellIs" dxfId="19" priority="3" operator="greaterThan">
      <formula>0</formula>
    </cfRule>
    <cfRule type="cellIs" dxfId="18" priority="4" operator="lessThan">
      <formula>0</formula>
    </cfRule>
  </conditionalFormatting>
  <conditionalFormatting sqref="D9 B15 F15 D21">
    <cfRule type="cellIs" dxfId="17" priority="1" operator="greaterThan">
      <formula>0</formula>
    </cfRule>
    <cfRule type="cellIs" dxfId="16" priority="2" operator="lessThan">
      <formula>0</formula>
    </cfRule>
  </conditionalFormatting>
  <dataValidations count="1">
    <dataValidation type="list" allowBlank="1" showInputMessage="1" showErrorMessage="1" sqref="F3" xr:uid="{00000000-0002-0000-0200-000000000000}">
      <formula1>ListMonths</formula1>
    </dataValidation>
  </dataValidations>
  <pageMargins left="0.4" right="0.4" top="0.4" bottom="0.4" header="0" footer="0"/>
  <pageSetup scale="72" fitToHeight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high="1" low="1" negative="1" xr2:uid="{00000000-0003-0000-0200-000011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'VUOTO Immissione dati'!C30:N30</xm:f>
              <xm:sqref>F20</xm:sqref>
            </x14:sparkline>
          </x14:sparklines>
        </x14:sparklineGroup>
        <x14:sparklineGroup type="column" displayEmptyCellsAs="gap" high="1" low="1" negative="1" xr2:uid="{00000000-0003-0000-0200-000010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'VUOTO Immissione dati'!C29:N29</xm:f>
              <xm:sqref>D20</xm:sqref>
            </x14:sparkline>
          </x14:sparklines>
        </x14:sparklineGroup>
        <x14:sparklineGroup type="column" displayEmptyCellsAs="gap" high="1" low="1" negative="1" xr2:uid="{00000000-0003-0000-0200-00000F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'VUOTO Immissione dati'!C26:N26</xm:f>
              <xm:sqref>B20</xm:sqref>
            </x14:sparkline>
          </x14:sparklines>
        </x14:sparklineGroup>
        <x14:sparklineGroup type="column" displayEmptyCellsAs="gap" high="1" low="1" negative="1" xr2:uid="{00000000-0003-0000-0200-00000E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'VUOTO Immissione dati'!C27:N27</xm:f>
              <xm:sqref>F14</xm:sqref>
            </x14:sparkline>
          </x14:sparklines>
        </x14:sparklineGroup>
        <x14:sparklineGroup type="column" displayEmptyCellsAs="gap" high="1" low="1" negative="1" xr2:uid="{00000000-0003-0000-0200-00000D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'VUOTO Immissione dati'!C26:N26</xm:f>
              <xm:sqref>D14</xm:sqref>
            </x14:sparkline>
          </x14:sparklines>
        </x14:sparklineGroup>
        <x14:sparklineGroup type="column" displayEmptyCellsAs="gap" high="1" low="1" negative="1" xr2:uid="{00000000-0003-0000-0200-00000C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'VUOTO Immissione dati'!C25:N25</xm:f>
              <xm:sqref>B14</xm:sqref>
            </x14:sparkline>
          </x14:sparklines>
        </x14:sparklineGroup>
        <x14:sparklineGroup type="column" displayEmptyCellsAs="gap" high="1" low="1" negative="1" xr2:uid="{00000000-0003-0000-0200-00000B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01A8C1"/>
          <x14:colorLow rgb="FFFF5E21"/>
          <x14:sparklines>
            <x14:sparkline>
              <xm:f>'VUOTO Immissione dati'!C6:N6</xm:f>
              <xm:sqref>F8</xm:sqref>
            </x14:sparkline>
          </x14:sparklines>
        </x14:sparklineGroup>
        <x14:sparklineGroup type="column" displayEmptyCellsAs="gap" high="1" low="1" negative="1" xr2:uid="{00000000-0003-0000-0200-00000A000000}">
          <x14:colorSeries theme="1" tint="0.34998626667073579"/>
          <x14:colorNegative rgb="FFFF5E21"/>
          <x14:colorAxis rgb="FF000000"/>
          <x14:colorMarkers rgb="FFD00000"/>
          <x14:colorFirst rgb="FFD00000"/>
          <x14:colorLast rgb="FFD00000"/>
          <x14:colorHigh rgb="FFFF5E21"/>
          <x14:colorLow rgb="FF01A8C1"/>
          <x14:sparklines>
            <x14:sparkline>
              <xm:f>'VUOTO Immissione dati'!C5:N5</xm:f>
              <xm:sqref>D8</xm:sqref>
            </x14:sparkline>
          </x14:sparklines>
        </x14:sparklineGroup>
        <x14:sparklineGroup lineWeight="1.5" type="column" displayEmptyCellsAs="gap" high="1" low="1" negative="1" xr2:uid="{00000000-0003-0000-0200-000009000000}">
          <x14:colorSeries theme="1" tint="0.34998626667073579"/>
          <x14:colorNegative rgb="FFFF5E21"/>
          <x14:colorAxis rgb="FF000000"/>
          <x14:colorMarkers theme="4" tint="-0.499984740745262"/>
          <x14:colorFirst theme="4" tint="0.39997558519241921"/>
          <x14:colorLast theme="4" tint="0.39997558519241921"/>
          <x14:colorHigh rgb="FF01A8C1"/>
          <x14:colorLow rgb="FFFF5E21"/>
          <x14:sparklines>
            <x14:sparkline>
              <xm:f>'VUOTO Immissione dati'!C4:N4</xm:f>
              <xm:sqref>B8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9.9978637043366805E-2"/>
    <pageSetUpPr fitToPage="1"/>
  </sheetPr>
  <dimension ref="B1:AO46"/>
  <sheetViews>
    <sheetView showGridLines="0" zoomScaleNormal="100" workbookViewId="0">
      <selection activeCell="X40" sqref="X40"/>
    </sheetView>
  </sheetViews>
  <sheetFormatPr defaultColWidth="11" defaultRowHeight="15"/>
  <cols>
    <col min="1" max="1" width="3.42578125" customWidth="1"/>
    <col min="2" max="2" width="31.28515625" customWidth="1"/>
    <col min="16" max="16" width="3.42578125" customWidth="1"/>
    <col min="18" max="18" width="3.42578125" customWidth="1"/>
    <col min="19" max="19" width="12" customWidth="1"/>
    <col min="20" max="20" width="3.42578125" customWidth="1"/>
    <col min="21" max="21" width="31.28515625" customWidth="1"/>
    <col min="23" max="23" width="8.42578125" customWidth="1"/>
    <col min="25" max="25" width="3.42578125" customWidth="1"/>
    <col min="26" max="26" width="33.85546875" customWidth="1"/>
    <col min="27" max="28" width="10.85546875" customWidth="1"/>
  </cols>
  <sheetData>
    <row r="1" spans="2:41" s="29" customFormat="1" ht="42" customHeight="1">
      <c r="B1" s="30" t="s">
        <v>5</v>
      </c>
      <c r="C1" s="32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</row>
    <row r="2" spans="2:41" s="29" customFormat="1" ht="24.95" customHeight="1">
      <c r="B2" s="44" t="s">
        <v>6</v>
      </c>
      <c r="C2" s="44"/>
      <c r="D2" s="44"/>
      <c r="F2" s="3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</row>
    <row r="3" spans="2:41" ht="40.5">
      <c r="B3" s="60" t="s">
        <v>7</v>
      </c>
      <c r="C3" s="59" t="s">
        <v>8</v>
      </c>
      <c r="D3" s="59" t="s">
        <v>3</v>
      </c>
      <c r="E3" s="59" t="s">
        <v>2</v>
      </c>
      <c r="F3" s="59" t="s">
        <v>1</v>
      </c>
      <c r="G3" s="59" t="s">
        <v>9</v>
      </c>
      <c r="H3" s="59" t="s">
        <v>10</v>
      </c>
      <c r="I3" s="59" t="s">
        <v>11</v>
      </c>
      <c r="J3" s="59" t="s">
        <v>12</v>
      </c>
      <c r="K3" s="59" t="s">
        <v>13</v>
      </c>
      <c r="L3" s="59" t="s">
        <v>14</v>
      </c>
      <c r="M3" s="59" t="s">
        <v>0</v>
      </c>
      <c r="N3" s="59" t="s">
        <v>15</v>
      </c>
      <c r="O3" s="59" t="s">
        <v>16</v>
      </c>
      <c r="P3" s="21"/>
      <c r="Q3" s="58" t="s">
        <v>17</v>
      </c>
      <c r="R3" s="10"/>
      <c r="S3" s="58" t="s">
        <v>18</v>
      </c>
      <c r="T3" s="10"/>
      <c r="U3" s="11" t="s">
        <v>19</v>
      </c>
      <c r="V3" s="12"/>
      <c r="W3" s="12"/>
      <c r="X3" s="84" t="s">
        <v>20</v>
      </c>
      <c r="Y3" s="12"/>
      <c r="Z3" s="23" t="s">
        <v>21</v>
      </c>
      <c r="AA3" s="24" t="s">
        <v>4</v>
      </c>
      <c r="AB3" s="22" t="s">
        <v>22</v>
      </c>
    </row>
    <row r="4" spans="2:41" ht="20.100000000000001" customHeight="1">
      <c r="B4" s="63" t="s">
        <v>23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70">
        <f t="shared" ref="O4:O30" si="0">SUM(C4:N4)</f>
        <v>0</v>
      </c>
      <c r="P4" s="16"/>
      <c r="Q4" s="90">
        <f>IFERROR(IF($S$4=$C$3,0,IF($S$4=$D$3,D4/C4-1,IF($S$4=$E$3,E4/D4-1,IF($S$4=$F$3,F4/E4-1,IF($S$4=$G$3,G4/F4-1,IF($S$4=$H$3,H4/G4-1,IF($S$4=$I$3,I4/H4-1,IF($S$4=$J$3,J4/I4-1,IF($S$4=$K$3,K4/J4-1,IF($S$4=$L$3,L4/K4-1,IF($S$4=$M$3,M4/L4-1,IF($S$4=$N$3,N4/M4-1,"")))))))))))),0)</f>
        <v>0</v>
      </c>
      <c r="R4" s="13"/>
      <c r="S4" s="81" t="str">
        <f>'VUOTO - Dashboard profitti e pe'!F3</f>
        <v>LUG</v>
      </c>
      <c r="T4" s="13"/>
      <c r="U4" s="61" t="s">
        <v>23</v>
      </c>
      <c r="V4" s="82">
        <f>IFERROR(IF($S$4=$C$3,C4,IF($S$4=$D$3,D4,IF($S$4=$E$3,E4,IF($S$4=$F$3,F4,IF($S$4=$G$3,G4,IF($S$4=$H$3,H4,IF($S$4=$I$3,I4,IF($S$4=$J$3,J4,IF($S$4=$K$3,K4,IF($S$4=$L$3,L4,IF($S$4=$M$3,M4,IF($S$4=$N$3,N4,IF($S$4=$O$3,O4))))))))))))),0)</f>
        <v>0</v>
      </c>
      <c r="W4" s="14"/>
      <c r="X4" s="85" t="s">
        <v>8</v>
      </c>
      <c r="Y4" s="14"/>
      <c r="Z4" s="62" t="s">
        <v>23</v>
      </c>
      <c r="AA4" s="26">
        <f>'VUOTO Immissione dati'!Q4</f>
        <v>0</v>
      </c>
      <c r="AB4" s="25" t="s">
        <v>24</v>
      </c>
    </row>
    <row r="5" spans="2:41" ht="20.100000000000001" customHeight="1">
      <c r="B5" s="64" t="s">
        <v>25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2">
        <f t="shared" si="0"/>
        <v>0</v>
      </c>
      <c r="P5" s="16"/>
      <c r="Q5" s="91">
        <f>IFERROR(IF($S$4=$C$3,0,IF($S$4=$D$3,D5/C5-1,IF($S$4=$E$3,E5/D5-1,IF($S$4=$F$3,F5/E5-1,IF($S$4=$G$3,G5/F5-1,IF($S$4=$H$3,H5/G5-1,IF($S$4=$I$3,I5/H5-1,IF($S$4=$J$3,J5/I5-1,IF($S$4=$K$3,K5/J5-1,IF($S$4=$L$3,L5/K5-1,IF($S$4=$M$3,M5/L5-1,IF($S$4=$N$3,N5/M5-1,"")))))))))))),0)</f>
        <v>0</v>
      </c>
      <c r="R5" s="13"/>
      <c r="S5" s="13"/>
      <c r="T5" s="13"/>
      <c r="U5" s="61" t="s">
        <v>25</v>
      </c>
      <c r="V5" s="82">
        <f>IFERROR(IF($S$4=$C$3,C5,IF($S$4=$D$3,D5,IF($S$4=$E$3,E5,IF($S$4=$F$3,F5,IF($S$4=$G$3,G5,IF($S$4=$H$3,H5,IF($S$4=$I$3,I5,IF($S$4=$J$3,J5,IF($S$4=$K$3,K5,IF($S$4=$L$3,L5,IF($S$4=$M$3,M5,IF($S$4=$N$3,N5,IF($S$4=$O$3,O5))))))))))))),0)</f>
        <v>0</v>
      </c>
      <c r="W5" s="14"/>
      <c r="X5" s="85" t="s">
        <v>3</v>
      </c>
      <c r="Y5" s="14"/>
      <c r="Z5" s="62" t="s">
        <v>25</v>
      </c>
      <c r="AA5" s="26">
        <f>'VUOTO Immissione dati'!Q5</f>
        <v>0</v>
      </c>
      <c r="AB5" s="25" t="s">
        <v>71</v>
      </c>
    </row>
    <row r="6" spans="2:41" ht="20.100000000000001" customHeight="1">
      <c r="B6" s="64" t="s">
        <v>26</v>
      </c>
      <c r="C6" s="75">
        <f t="shared" ref="C6:N6" si="1">+C4-C5</f>
        <v>0</v>
      </c>
      <c r="D6" s="75">
        <f t="shared" si="1"/>
        <v>0</v>
      </c>
      <c r="E6" s="75">
        <f t="shared" si="1"/>
        <v>0</v>
      </c>
      <c r="F6" s="75">
        <f t="shared" si="1"/>
        <v>0</v>
      </c>
      <c r="G6" s="75">
        <f t="shared" si="1"/>
        <v>0</v>
      </c>
      <c r="H6" s="75">
        <f t="shared" si="1"/>
        <v>0</v>
      </c>
      <c r="I6" s="75">
        <f t="shared" si="1"/>
        <v>0</v>
      </c>
      <c r="J6" s="75">
        <f t="shared" si="1"/>
        <v>0</v>
      </c>
      <c r="K6" s="75">
        <f t="shared" si="1"/>
        <v>0</v>
      </c>
      <c r="L6" s="75">
        <f t="shared" si="1"/>
        <v>0</v>
      </c>
      <c r="M6" s="75">
        <f t="shared" si="1"/>
        <v>0</v>
      </c>
      <c r="N6" s="75">
        <f t="shared" si="1"/>
        <v>0</v>
      </c>
      <c r="O6" s="72">
        <f t="shared" si="0"/>
        <v>0</v>
      </c>
      <c r="P6" s="16"/>
      <c r="Q6" s="91">
        <f>IFERROR(IF($S$4=$C$3,0,IF($S$4=$D$3,D6/C6-1,IF($S$4=$E$3,E6/D6-1,IF($S$4=$F$3,F6/E6-1,IF($S$4=$G$3,G6/F6-1,IF($S$4=$H$3,H6/G6-1,IF($S$4=$I$3,I6/H6-1,IF($S$4=$J$3,J6/I6-1,IF($S$4=$K$3,K6/J6-1,IF($S$4=$L$3,L6/K6-1,IF($S$4=$M$3,M6/L6-1,IF($S$4=$N$3,N6/M6-1,"")))))))))))),0)</f>
        <v>0</v>
      </c>
      <c r="R6" s="13"/>
      <c r="S6" s="13"/>
      <c r="T6" s="13"/>
      <c r="U6" s="61" t="s">
        <v>26</v>
      </c>
      <c r="V6" s="82"/>
      <c r="W6" s="14"/>
      <c r="X6" s="85" t="s">
        <v>2</v>
      </c>
      <c r="Y6" s="14"/>
      <c r="Z6" s="62" t="s">
        <v>26</v>
      </c>
      <c r="AA6" s="26">
        <f>'VUOTO Immissione dati'!Q6</f>
        <v>0</v>
      </c>
      <c r="AB6" s="25" t="s">
        <v>24</v>
      </c>
    </row>
    <row r="7" spans="2:41" ht="20.100000000000001" customHeight="1">
      <c r="B7" s="68" t="s">
        <v>27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3">
        <f t="shared" si="0"/>
        <v>0</v>
      </c>
      <c r="P7" s="17"/>
      <c r="Q7" s="91"/>
      <c r="R7" s="13"/>
      <c r="S7" s="13"/>
      <c r="T7" s="13"/>
      <c r="U7" s="61" t="s">
        <v>28</v>
      </c>
      <c r="V7" s="82">
        <f>IFERROR(IF($S$4=$C$3,C25,IF($S$4=$D$3,D25,IF($S$4=$E$3,E25,IF($S$4=$F$3,F25,IF($S$4=$G$3,G25,IF($S$4=$H$3,H25,IF($S$4=$I$3,I25,IF($S$4=$J$3,J25,IF($S$4=$K$3,K25,IF($S$4=$L$3,L25,IF($S$4=$M$3,M25,IF($S$4=$N$3,N25,IF($S$4=$O$3,O25))))))))))))),0)</f>
        <v>0</v>
      </c>
      <c r="W7" s="14"/>
      <c r="X7" s="85" t="s">
        <v>1</v>
      </c>
      <c r="Y7" s="14"/>
      <c r="Z7" s="62" t="s">
        <v>28</v>
      </c>
      <c r="AA7" s="26">
        <f>'VUOTO Immissione dati'!Q25</f>
        <v>0</v>
      </c>
      <c r="AB7" s="25" t="s">
        <v>71</v>
      </c>
    </row>
    <row r="8" spans="2:41" ht="20.100000000000001" customHeight="1">
      <c r="B8" s="68" t="s">
        <v>29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3">
        <f t="shared" si="0"/>
        <v>0</v>
      </c>
      <c r="P8" s="17"/>
      <c r="Q8" s="91"/>
      <c r="R8" s="13"/>
      <c r="S8" s="13"/>
      <c r="T8" s="13"/>
      <c r="U8" s="61" t="s">
        <v>30</v>
      </c>
      <c r="V8" s="82"/>
      <c r="W8" s="14"/>
      <c r="X8" s="85" t="s">
        <v>9</v>
      </c>
      <c r="Y8" s="14"/>
      <c r="Z8" s="62" t="s">
        <v>30</v>
      </c>
      <c r="AA8" s="26">
        <f>+'VUOTO Immissione dati'!Q26</f>
        <v>0</v>
      </c>
      <c r="AB8" s="25" t="s">
        <v>24</v>
      </c>
    </row>
    <row r="9" spans="2:41" ht="20.100000000000001" customHeight="1">
      <c r="B9" s="68" t="s">
        <v>31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3">
        <f t="shared" si="0"/>
        <v>0</v>
      </c>
      <c r="P9" s="16"/>
      <c r="Q9" s="91"/>
      <c r="R9" s="13"/>
      <c r="S9" s="13"/>
      <c r="T9" s="13"/>
      <c r="U9" s="61" t="s">
        <v>32</v>
      </c>
      <c r="V9" s="82">
        <f>IFERROR(IF($S$4=$C$3,C27,IF($S$4=$D$3,D27,IF($S$4=$E$3,E27,IF($S$4=$F$3,F27,IF($S$4=$G$3,G27,IF($S$4=$H$3,H27,IF($S$4=$I$3,I27,IF($S$4=$J$3,J27,IF($S$4=$K$3,K27,IF($S$4=$L$3,L27,IF($S$4=$M$3,M27,IF($S$4=$N$3,N27,IF($S$4=$O$3,O27))))))))))))),0)</f>
        <v>0</v>
      </c>
      <c r="W9" s="14"/>
      <c r="X9" s="85" t="s">
        <v>10</v>
      </c>
      <c r="Y9" s="14"/>
      <c r="Z9" s="62" t="s">
        <v>32</v>
      </c>
      <c r="AA9" s="26">
        <f>+'VUOTO Immissione dati'!Q27</f>
        <v>0</v>
      </c>
      <c r="AB9" s="25" t="s">
        <v>71</v>
      </c>
    </row>
    <row r="10" spans="2:41" ht="20.100000000000001" customHeight="1">
      <c r="B10" s="68" t="s">
        <v>33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3">
        <f t="shared" si="0"/>
        <v>0</v>
      </c>
      <c r="P10" s="17"/>
      <c r="Q10" s="91"/>
      <c r="R10" s="13"/>
      <c r="S10" s="13"/>
      <c r="T10" s="13"/>
      <c r="U10" s="61" t="s">
        <v>34</v>
      </c>
      <c r="V10" s="82"/>
      <c r="W10" s="14"/>
      <c r="X10" s="85" t="s">
        <v>11</v>
      </c>
      <c r="Y10" s="14"/>
      <c r="Z10" s="62" t="s">
        <v>34</v>
      </c>
      <c r="AA10" s="26">
        <f>+'VUOTO Immissione dati'!Q28</f>
        <v>0</v>
      </c>
      <c r="AB10" s="25" t="s">
        <v>24</v>
      </c>
    </row>
    <row r="11" spans="2:41" ht="20.100000000000001" customHeight="1">
      <c r="B11" s="68" t="s">
        <v>35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3">
        <f t="shared" si="0"/>
        <v>0</v>
      </c>
      <c r="P11" s="18"/>
      <c r="Q11" s="91"/>
      <c r="R11" s="13"/>
      <c r="S11" s="13"/>
      <c r="T11" s="13"/>
      <c r="U11" s="61" t="s">
        <v>36</v>
      </c>
      <c r="V11" s="82">
        <f>IFERROR(IF($S$4=$C$3,C29,IF($S$4=$D$3,D29,IF($S$4=$E$3,E29,IF($S$4=$F$3,F29,IF($S$4=$G$3,G29,IF($S$4=$H$3,H29,IF($S$4=$I$3,I29,IF($S$4=$J$3,J29,IF($S$4=$K$3,K29,IF($S$4=$L$3,L29,IF($S$4=$M$3,M29,IF($S$4=$N$3,N29,IF($S$4=$O$3,O29))))))))))))),0)</f>
        <v>0</v>
      </c>
      <c r="W11" s="14"/>
      <c r="X11" s="85" t="s">
        <v>12</v>
      </c>
      <c r="Y11" s="14"/>
      <c r="Z11" s="62" t="s">
        <v>36</v>
      </c>
      <c r="AA11" s="26">
        <f>+'VUOTO Immissione dati'!Q29</f>
        <v>0</v>
      </c>
      <c r="AB11" s="25" t="s">
        <v>71</v>
      </c>
    </row>
    <row r="12" spans="2:41" ht="20.100000000000001" customHeight="1">
      <c r="B12" s="68" t="s">
        <v>37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3">
        <f t="shared" si="0"/>
        <v>0</v>
      </c>
      <c r="P12" s="19"/>
      <c r="Q12" s="91"/>
      <c r="R12" s="13"/>
      <c r="S12" s="13"/>
      <c r="T12" s="13"/>
      <c r="U12" s="61" t="s">
        <v>38</v>
      </c>
      <c r="V12" s="82"/>
      <c r="W12" s="14"/>
      <c r="X12" s="85" t="s">
        <v>13</v>
      </c>
      <c r="Y12" s="14"/>
      <c r="Z12" s="62" t="s">
        <v>38</v>
      </c>
      <c r="AA12" s="26">
        <f>+'VUOTO Immissione dati'!Q30</f>
        <v>0</v>
      </c>
      <c r="AB12" s="25" t="s">
        <v>24</v>
      </c>
    </row>
    <row r="13" spans="2:41" ht="20.100000000000001" customHeight="1">
      <c r="B13" s="68" t="s">
        <v>39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3">
        <f t="shared" si="0"/>
        <v>0</v>
      </c>
      <c r="P13" s="20"/>
      <c r="Q13" s="91"/>
      <c r="R13" s="13"/>
      <c r="S13" s="13"/>
      <c r="T13" s="13"/>
      <c r="U13" s="14"/>
      <c r="V13" s="14"/>
      <c r="W13" s="14"/>
      <c r="X13" s="85" t="s">
        <v>14</v>
      </c>
      <c r="Y13" s="14"/>
      <c r="Z13" s="14"/>
      <c r="AA13" s="14"/>
    </row>
    <row r="14" spans="2:41" ht="20.100000000000001" customHeight="1">
      <c r="B14" s="68" t="s">
        <v>40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3">
        <f t="shared" si="0"/>
        <v>0</v>
      </c>
      <c r="P14" s="20"/>
      <c r="Q14" s="91"/>
      <c r="R14" s="13"/>
      <c r="S14" s="13"/>
      <c r="T14" s="13"/>
      <c r="U14" s="61" t="s">
        <v>23</v>
      </c>
      <c r="V14" s="82">
        <f>+V4</f>
        <v>0</v>
      </c>
      <c r="W14" s="14"/>
      <c r="X14" s="85" t="s">
        <v>0</v>
      </c>
      <c r="Y14" s="14"/>
      <c r="Z14" s="43" t="s">
        <v>7</v>
      </c>
      <c r="AA14" s="38" t="s">
        <v>41</v>
      </c>
      <c r="AB14" s="38" t="s">
        <v>42</v>
      </c>
      <c r="AC14" s="38" t="s">
        <v>43</v>
      </c>
      <c r="AD14" s="38" t="s">
        <v>44</v>
      </c>
      <c r="AE14" s="38" t="s">
        <v>45</v>
      </c>
      <c r="AF14" s="38" t="s">
        <v>46</v>
      </c>
      <c r="AG14" s="38" t="s">
        <v>47</v>
      </c>
      <c r="AH14" s="38" t="s">
        <v>48</v>
      </c>
      <c r="AI14" s="38" t="s">
        <v>49</v>
      </c>
      <c r="AJ14" s="38" t="s">
        <v>50</v>
      </c>
      <c r="AK14" s="38" t="s">
        <v>51</v>
      </c>
      <c r="AL14" s="38" t="s">
        <v>52</v>
      </c>
      <c r="AM14" s="38" t="s">
        <v>53</v>
      </c>
      <c r="AN14" s="38" t="s">
        <v>54</v>
      </c>
      <c r="AO14" s="37"/>
    </row>
    <row r="15" spans="2:41" ht="20.100000000000001" customHeight="1">
      <c r="B15" s="68" t="s">
        <v>55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3">
        <f t="shared" si="0"/>
        <v>0</v>
      </c>
      <c r="P15" s="20"/>
      <c r="Q15" s="91"/>
      <c r="R15" s="13"/>
      <c r="S15" s="13"/>
      <c r="T15" s="13"/>
      <c r="U15" s="61" t="s">
        <v>25</v>
      </c>
      <c r="V15" s="82">
        <f>+V5*-1</f>
        <v>0</v>
      </c>
      <c r="W15" s="14"/>
      <c r="X15" s="85" t="s">
        <v>15</v>
      </c>
      <c r="Y15" s="14"/>
      <c r="Z15" s="87" t="str">
        <f>IF(LEN('VUOTO Immissione dati'!$U$4),'VUOTO Immissione dati'!$U$4,"")</f>
        <v>Reddito totale</v>
      </c>
      <c r="AA15" s="39">
        <f>IF(LEN('VUOTO Immissione dati'!$V$4),'VUOTO Immissione dati'!$V$4,"")</f>
        <v>0</v>
      </c>
      <c r="AB15" s="39">
        <f ca="1">IF(OR(LEN('VUOTO Immissione dati'!$AA15)=0,AND(ROW()=ROW('VUOTO Immissione dati'!$AA$15:$AA$23),'VUOTO Immissione dati'!$AO$15)),'VUOTO Immissione dati'!$AI15,"")</f>
        <v>0</v>
      </c>
      <c r="AC15" s="39">
        <f ca="1">IF(LEN('VUOTO Immissione dati'!$AA15)=0,0,IF(AND('VUOTO Immissione dati'!$AI15&lt;0,'VUOTO Immissione dati'!$AI15-'VUOTO Immissione dati'!$AA15&lt;0,LEN('VUOTO Immissione dati'!$AB15)=0),'VUOTO Immissione dati'!$AI15-MIN(0,'VUOTO Immissione dati'!$AA15),IF(AND('VUOTO Immissione dati'!$AI15&gt;0,'VUOTO Immissione dati'!$AI15-'VUOTO Immissione dati'!$AA15&gt;0,LEN('VUOTO Immissione dati'!$AB15)=0),'VUOTO Immissione dati'!$AI15-MAX(0,'VUOTO Immissione dati'!$AA15),0)))</f>
        <v>0</v>
      </c>
      <c r="AD15" s="39">
        <f ca="1">IF(LEN('VUOTO Immissione dati'!$AA15)=0,0,IF(AND('VUOTO Immissione dati'!$AI15&lt;0,'VUOTO Immissione dati'!$AA15&lt;0,LEN('VUOTO Immissione dati'!$AB15)=0),MAX('VUOTO Immissione dati'!$AA15,'VUOTO Immissione dati'!$AI15),0))</f>
        <v>0</v>
      </c>
      <c r="AE15" s="39">
        <f ca="1">IF(LEN('VUOTO Immissione dati'!$AA15)=0,0,IF(AND('VUOTO Immissione dati'!$AI15-'VUOTO Immissione dati'!$AA15&lt;0,'VUOTO Immissione dati'!$AA15&gt;0,LEN('VUOTO Immissione dati'!$AB15)=0),MAX(-'VUOTO Immissione dati'!$AA15,'VUOTO Immissione dati'!$AI15-'VUOTO Immissione dati'!$AA15),0))</f>
        <v>0</v>
      </c>
      <c r="AF15" s="39">
        <f ca="1">IF(LEN('VUOTO Immissione dati'!$AA15)=0,0,IF(AND('VUOTO Immissione dati'!$AI15-'VUOTO Immissione dati'!$AA15&gt;0,'VUOTO Immissione dati'!$AA15&lt;0,LEN('VUOTO Immissione dati'!$AB15)=0),MIN(-'VUOTO Immissione dati'!$AA15,'VUOTO Immissione dati'!$AI15-'VUOTO Immissione dati'!$AA15),0))</f>
        <v>0</v>
      </c>
      <c r="AG15" s="39">
        <f ca="1">IF(LEN('VUOTO Immissione dati'!$AA15)=0,0,IF(AND('VUOTO Immissione dati'!$AI15&gt;0,'VUOTO Immissione dati'!$AA15&gt;0,LEN('VUOTO Immissione dati'!$AB15)=0),MIN('VUOTO Immissione dati'!$AA15,'VUOTO Immissione dati'!$AI15),0))</f>
        <v>0</v>
      </c>
      <c r="AH15" s="40">
        <f ca="1">IF(ROW()=ROW('VUOTO Immissione dati'!$AA$15:$AA$23),1/ROWS('VUOTO Immissione dati'!$AA$15:$AA$23),IF(ROW()=ROW('VUOTO Immissione dati'!$AA$15:$AA$23)+ROWS('VUOTO Immissione dati'!$AH$15:$AH$23)-1,NA(),OFFSET('VUOTO Immissione dati'!$AH15,-1,0)+1/ROWS('VUOTO Immissione dati'!$AA$15:$AA$23)))</f>
        <v>0.1111111111111111</v>
      </c>
      <c r="AI15" s="39">
        <f ca="1">IF(ROW()=ROW('VUOTO Immissione dati'!$AA$15:$AA$23),0,OFFSET('VUOTO Immissione dati'!$AI15,-1,0))+IF(LEN('VUOTO Immissione dati'!$AA15),'VUOTO Immissione dati'!$AA15,0)</f>
        <v>0</v>
      </c>
      <c r="AJ15" s="39" t="e">
        <f>IF('VUOTO Immissione dati'!$AO$17=1,IF(LEN('VUOTO Immissione dati'!$AB15),'VUOTO Immissione dati'!$AB15/2,'VUOTO Immissione dati'!$AI15-'VUOTO Immissione dati'!$AA15/2),NA())</f>
        <v>#N/A</v>
      </c>
      <c r="AK15" s="39">
        <f ca="1">IF(OR('VUOTO Immissione dati'!$AO$17=2,AND('VUOTO Immissione dati'!$AO$17=3,OR(AND(LEN('VUOTO Immissione dati'!$AB15)&gt;0,'VUOTO Immissione dati'!$AI15&gt;0),AND(LEN('VUOTO Immissione dati'!$AA15),'VUOTO Immissione dati'!$AA15&gt;=0)))),IF(LEN('VUOTO Immissione dati'!$AB15),MAX(0,'VUOTO Immissione dati'!$AI15),'VUOTO Immissione dati'!$AI15-MIN(0,'VUOTO Immissione dati'!$AA15)),NA())</f>
        <v>0</v>
      </c>
      <c r="AL15" s="39" t="e">
        <f ca="1">IF('VUOTO Immissione dati'!$AO$17=3,IF(LEN('VUOTO Immissione dati'!$AB15),IF('VUOTO Immissione dati'!$AB15&lt;0,'VUOTO Immissione dati'!$AB15,NA()),IF('VUOTO Immissione dati'!$AA15&lt;0,'VUOTO Immissione dati'!$AI15,NA())),NA())</f>
        <v>#N/A</v>
      </c>
      <c r="AM15" s="40">
        <f ca="1">IF(ROW()=ROW('VUOTO Immissione dati'!$AA$15:$AA$23),0.5/ROWS('VUOTO Immissione dati'!$AA$15:$AA$23),OFFSET('VUOTO Immissione dati'!$AM15,-1,0)+1/ROWS('VUOTO Immissione dati'!$AA$15:$AA$23))</f>
        <v>5.5555555555555552E-2</v>
      </c>
      <c r="AN15" s="39">
        <f>IF(LEN('VUOTO Immissione dati'!$AA15),'VUOTO Immissione dati'!$AA15,'VUOTO Immissione dati'!$AB15)</f>
        <v>0</v>
      </c>
      <c r="AO15" s="41" t="b">
        <v>1</v>
      </c>
    </row>
    <row r="16" spans="2:41" ht="20.100000000000001" customHeight="1">
      <c r="B16" s="68" t="s">
        <v>56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3">
        <f t="shared" si="0"/>
        <v>0</v>
      </c>
      <c r="P16" s="20"/>
      <c r="Q16" s="91"/>
      <c r="R16" s="13"/>
      <c r="S16" s="13"/>
      <c r="T16" s="13"/>
      <c r="U16" s="61" t="s">
        <v>26</v>
      </c>
      <c r="V16" s="83">
        <f>SUM(V14:V15)</f>
        <v>0</v>
      </c>
      <c r="W16" s="14"/>
      <c r="X16" s="85" t="s">
        <v>16</v>
      </c>
      <c r="Y16" s="14"/>
      <c r="Z16" s="88" t="str">
        <f>IF(LEN('VUOTO Immissione dati'!$U$5),'VUOTO Immissione dati'!$U$5,"")</f>
        <v>Costo della merce venduta</v>
      </c>
      <c r="AA16" s="42">
        <f>IF(LEN('VUOTO Immissione dati'!$V$5),'VUOTO Immissione dati'!$V$15,"")</f>
        <v>0</v>
      </c>
      <c r="AB16" s="42" t="str">
        <f>IF(OR(LEN('VUOTO Immissione dati'!$AA16)=0,AND(ROW()=ROW('VUOTO Immissione dati'!$AA$15:$AA$23),'VUOTO Immissione dati'!$AO$15)),'VUOTO Immissione dati'!$AI16,"")</f>
        <v/>
      </c>
      <c r="AC16" s="42">
        <f ca="1">IF(LEN('VUOTO Immissione dati'!$AA16)=0,0,IF(AND('VUOTO Immissione dati'!$AI16&lt;0,'VUOTO Immissione dati'!$AI16-'VUOTO Immissione dati'!$AA16&lt;0,LEN('VUOTO Immissione dati'!$AB16)=0),'VUOTO Immissione dati'!$AI16-MIN(0,'VUOTO Immissione dati'!$AA16),IF(AND('VUOTO Immissione dati'!$AI16&gt;0,'VUOTO Immissione dati'!$AI16-'VUOTO Immissione dati'!$AA16&gt;0,LEN('VUOTO Immissione dati'!$AB16)=0),'VUOTO Immissione dati'!$AI16-MAX(0,'VUOTO Immissione dati'!$AA16),0)))</f>
        <v>0</v>
      </c>
      <c r="AD16" s="42">
        <f ca="1">IF(LEN('VUOTO Immissione dati'!$AA16)=0,0,IF(AND('VUOTO Immissione dati'!$AI16&lt;0,'VUOTO Immissione dati'!$AA16&lt;0,LEN('VUOTO Immissione dati'!$AB16)=0),MAX('VUOTO Immissione dati'!$AA16,'VUOTO Immissione dati'!$AI16),0))</f>
        <v>0</v>
      </c>
      <c r="AE16" s="42">
        <f ca="1">IF(LEN('VUOTO Immissione dati'!$AA16)=0,0,IF(AND('VUOTO Immissione dati'!$AI16-'VUOTO Immissione dati'!$AA16&lt;0,'VUOTO Immissione dati'!$AA16&gt;0,LEN('VUOTO Immissione dati'!$AB16)=0),MAX(-'VUOTO Immissione dati'!$AA16,'VUOTO Immissione dati'!$AI16-'VUOTO Immissione dati'!$AA16),0))</f>
        <v>0</v>
      </c>
      <c r="AF16" s="42">
        <f ca="1">IF(LEN('VUOTO Immissione dati'!$AA16)=0,0,IF(AND('VUOTO Immissione dati'!$AI16-'VUOTO Immissione dati'!$AA16&gt;0,'VUOTO Immissione dati'!$AA16&lt;0,LEN('VUOTO Immissione dati'!$AB16)=0),MIN(-'VUOTO Immissione dati'!$AA16,'VUOTO Immissione dati'!$AI16-'VUOTO Immissione dati'!$AA16),0))</f>
        <v>0</v>
      </c>
      <c r="AG16" s="42">
        <f ca="1">IF(LEN('VUOTO Immissione dati'!$AA16)=0,0,IF(AND('VUOTO Immissione dati'!$AI16&gt;0,'VUOTO Immissione dati'!$AA16&gt;0,LEN('VUOTO Immissione dati'!$AB16)=0),MIN('VUOTO Immissione dati'!$AA16,'VUOTO Immissione dati'!$AI16),0))</f>
        <v>0</v>
      </c>
      <c r="AH16" s="41">
        <f ca="1">IF(ROW()=ROW('VUOTO Immissione dati'!$AA$15:$AA$23),1/ROWS('VUOTO Immissione dati'!$AA$15:$AA$23),IF(ROW()=ROW('VUOTO Immissione dati'!$AA$15:$AA$23)+ROWS('VUOTO Immissione dati'!$AH$15:$AH$23)-1,NA(),OFFSET('VUOTO Immissione dati'!$AH16,-1,0)+1/ROWS('VUOTO Immissione dati'!$AA$15:$AA$23)))</f>
        <v>0.22222222222222221</v>
      </c>
      <c r="AI16" s="42">
        <f ca="1">IF(ROW()=ROW('VUOTO Immissione dati'!$AA$15:$AA$23),0,OFFSET('VUOTO Immissione dati'!$AI16,-1,0))+IF(LEN('VUOTO Immissione dati'!$AA16),'VUOTO Immissione dati'!$AA16,0)</f>
        <v>0</v>
      </c>
      <c r="AJ16" s="42" t="e">
        <f>IF('VUOTO Immissione dati'!$AO$17=1,IF(LEN('VUOTO Immissione dati'!$AB16),'VUOTO Immissione dati'!$AB16/2,'VUOTO Immissione dati'!$AI16-'VUOTO Immissione dati'!$AA16/2),NA())</f>
        <v>#N/A</v>
      </c>
      <c r="AK16" s="42">
        <f ca="1">IF(OR('VUOTO Immissione dati'!$AO$17=2,AND('VUOTO Immissione dati'!$AO$17=3,OR(AND(LEN('VUOTO Immissione dati'!$AB16)&gt;0,'VUOTO Immissione dati'!$AI16&gt;0),AND(LEN('VUOTO Immissione dati'!$AA16),'VUOTO Immissione dati'!$AA16&gt;=0)))),IF(LEN('VUOTO Immissione dati'!$AB16),MAX(0,'VUOTO Immissione dati'!$AI16),'VUOTO Immissione dati'!$AI16-MIN(0,'VUOTO Immissione dati'!$AA16)),NA())</f>
        <v>0</v>
      </c>
      <c r="AL16" s="42" t="e">
        <f>IF('VUOTO Immissione dati'!$AO$17=3,IF(LEN('VUOTO Immissione dati'!$AB16),IF('VUOTO Immissione dati'!$AB16&lt;0,'VUOTO Immissione dati'!$AB16,NA()),IF('VUOTO Immissione dati'!$AA16&lt;0,'VUOTO Immissione dati'!$AI16,NA())),NA())</f>
        <v>#N/A</v>
      </c>
      <c r="AM16" s="41">
        <f ca="1">IF(ROW()=ROW('VUOTO Immissione dati'!$AA$15:$AA$23),0.5/ROWS('VUOTO Immissione dati'!$AA$15:$AA$23),OFFSET('VUOTO Immissione dati'!$AM16,-1,0)+1/ROWS('VUOTO Immissione dati'!$AA$15:$AA$23))</f>
        <v>0.16666666666666666</v>
      </c>
      <c r="AN16" s="42">
        <f>IF(LEN('VUOTO Immissione dati'!$AA16),'VUOTO Immissione dati'!$AA16,'VUOTO Immissione dati'!$AB16)</f>
        <v>0</v>
      </c>
      <c r="AO16" s="41"/>
    </row>
    <row r="17" spans="2:41" ht="20.100000000000001" customHeight="1">
      <c r="B17" s="68" t="s">
        <v>57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3">
        <f t="shared" si="0"/>
        <v>0</v>
      </c>
      <c r="P17" s="20"/>
      <c r="Q17" s="91"/>
      <c r="R17" s="13"/>
      <c r="S17" s="13"/>
      <c r="T17" s="13"/>
      <c r="U17" s="61" t="s">
        <v>28</v>
      </c>
      <c r="V17" s="82">
        <f>+V7*-1</f>
        <v>0</v>
      </c>
      <c r="W17" s="14"/>
      <c r="X17" s="14"/>
      <c r="Y17" s="14"/>
      <c r="Z17" s="87" t="str">
        <f>IF(LEN('VUOTO Immissione dati'!$U$6),'VUOTO Immissione dati'!$U$6,"")</f>
        <v>Profitto lordo</v>
      </c>
      <c r="AA17" s="39" t="str">
        <f>IF(LEN('VUOTO Immissione dati'!$V$6),'VUOTO Immissione dati'!$V$6,"")</f>
        <v/>
      </c>
      <c r="AB17" s="39">
        <f ca="1">IF(OR(LEN('VUOTO Immissione dati'!$AA17)=0,AND(ROW()=ROW('VUOTO Immissione dati'!$AA$15:$AA$23),'VUOTO Immissione dati'!$AO$15)),'VUOTO Immissione dati'!$AI17,"")</f>
        <v>0</v>
      </c>
      <c r="AC17" s="39">
        <f>IF(LEN('VUOTO Immissione dati'!$AA17)=0,0,IF(AND('VUOTO Immissione dati'!$AI17&lt;0,'VUOTO Immissione dati'!$AI17-'VUOTO Immissione dati'!$AA17&lt;0,LEN('VUOTO Immissione dati'!$AB17)=0),'VUOTO Immissione dati'!$AI17-MIN(0,'VUOTO Immissione dati'!$AA17),IF(AND('VUOTO Immissione dati'!$AI17&gt;0,'VUOTO Immissione dati'!$AI17-'VUOTO Immissione dati'!$AA17&gt;0,LEN('VUOTO Immissione dati'!$AB17)=0),'VUOTO Immissione dati'!$AI17-MAX(0,'VUOTO Immissione dati'!$AA17),0)))</f>
        <v>0</v>
      </c>
      <c r="AD17" s="39">
        <f>IF(LEN('VUOTO Immissione dati'!$AA17)=0,0,IF(AND('VUOTO Immissione dati'!$AI17&lt;0,'VUOTO Immissione dati'!$AA17&lt;0,LEN('VUOTO Immissione dati'!$AB17)=0),MAX('VUOTO Immissione dati'!$AA17,'VUOTO Immissione dati'!$AI17),0))</f>
        <v>0</v>
      </c>
      <c r="AE17" s="39">
        <f>IF(LEN('VUOTO Immissione dati'!$AA17)=0,0,IF(AND('VUOTO Immissione dati'!$AI17-'VUOTO Immissione dati'!$AA17&lt;0,'VUOTO Immissione dati'!$AA17&gt;0,LEN('VUOTO Immissione dati'!$AB17)=0),MAX(-'VUOTO Immissione dati'!$AA17,'VUOTO Immissione dati'!$AI17-'VUOTO Immissione dati'!$AA17),0))</f>
        <v>0</v>
      </c>
      <c r="AF17" s="39">
        <f>IF(LEN('VUOTO Immissione dati'!$AA17)=0,0,IF(AND('VUOTO Immissione dati'!$AI17-'VUOTO Immissione dati'!$AA17&gt;0,'VUOTO Immissione dati'!$AA17&lt;0,LEN('VUOTO Immissione dati'!$AB17)=0),MIN(-'VUOTO Immissione dati'!$AA17,'VUOTO Immissione dati'!$AI17-'VUOTO Immissione dati'!$AA17),0))</f>
        <v>0</v>
      </c>
      <c r="AG17" s="39">
        <f>IF(LEN('VUOTO Immissione dati'!$AA17)=0,0,IF(AND('VUOTO Immissione dati'!$AI17&gt;0,'VUOTO Immissione dati'!$AA17&gt;0,LEN('VUOTO Immissione dati'!$AB17)=0),MIN('VUOTO Immissione dati'!$AA17,'VUOTO Immissione dati'!$AI17),0))</f>
        <v>0</v>
      </c>
      <c r="AH17" s="40">
        <f ca="1">IF(ROW()=ROW('VUOTO Immissione dati'!$AA$15:$AA$23),1/ROWS('VUOTO Immissione dati'!$AA$15:$AA$23),IF(ROW()=ROW('VUOTO Immissione dati'!$AA$15:$AA$23)+ROWS('VUOTO Immissione dati'!$AH$15:$AH$23)-1,NA(),OFFSET('VUOTO Immissione dati'!$AH17,-1,0)+1/ROWS('VUOTO Immissione dati'!$AA$15:$AA$23)))</f>
        <v>0.33333333333333331</v>
      </c>
      <c r="AI17" s="39">
        <f ca="1">IF(ROW()=ROW('VUOTO Immissione dati'!$AA$15:$AA$23),0,OFFSET('VUOTO Immissione dati'!$AI17,-1,0))+IF(LEN('VUOTO Immissione dati'!$AA17),'VUOTO Immissione dati'!$AA17,0)</f>
        <v>0</v>
      </c>
      <c r="AJ17" s="39" t="e">
        <f>IF('VUOTO Immissione dati'!$AO$17=1,IF(LEN('VUOTO Immissione dati'!$AB17),'VUOTO Immissione dati'!$AB17/2,'VUOTO Immissione dati'!$AI17-'VUOTO Immissione dati'!$AA17/2),NA())</f>
        <v>#N/A</v>
      </c>
      <c r="AK17" s="39" t="e">
        <f ca="1">IF(OR('VUOTO Immissione dati'!$AO$17=2,AND('VUOTO Immissione dati'!$AO$17=3,OR(AND(LEN('VUOTO Immissione dati'!$AB17)&gt;0,'VUOTO Immissione dati'!$AI17&gt;0),AND(LEN('VUOTO Immissione dati'!$AA17),'VUOTO Immissione dati'!$AA17&gt;=0)))),IF(LEN('VUOTO Immissione dati'!$AB17),MAX(0,'VUOTO Immissione dati'!$AI17),'VUOTO Immissione dati'!$AI17-MIN(0,'VUOTO Immissione dati'!$AA17)),NA())</f>
        <v>#N/A</v>
      </c>
      <c r="AL17" s="39" t="e">
        <f ca="1">IF('VUOTO Immissione dati'!$AO$17=3,IF(LEN('VUOTO Immissione dati'!$AB17),IF('VUOTO Immissione dati'!$AB17&lt;0,'VUOTO Immissione dati'!$AB17,NA()),IF('VUOTO Immissione dati'!$AA17&lt;0,'VUOTO Immissione dati'!$AI17,NA())),NA())</f>
        <v>#N/A</v>
      </c>
      <c r="AM17" s="40">
        <f ca="1">IF(ROW()=ROW('VUOTO Immissione dati'!$AA$15:$AA$23),0.5/ROWS('VUOTO Immissione dati'!$AA$15:$AA$23),OFFSET('VUOTO Immissione dati'!$AM17,-1,0)+1/ROWS('VUOTO Immissione dati'!$AA$15:$AA$23))</f>
        <v>0.27777777777777779</v>
      </c>
      <c r="AN17" s="39">
        <f ca="1">IF(LEN('VUOTO Immissione dati'!$AA17),'VUOTO Immissione dati'!$AA17,'VUOTO Immissione dati'!$AB17)</f>
        <v>0</v>
      </c>
      <c r="AO17" s="41">
        <v>3</v>
      </c>
    </row>
    <row r="18" spans="2:41" ht="20.100000000000001" customHeight="1">
      <c r="B18" s="68" t="s">
        <v>58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3">
        <f t="shared" si="0"/>
        <v>0</v>
      </c>
      <c r="P18" s="20"/>
      <c r="Q18" s="91"/>
      <c r="R18" s="13"/>
      <c r="S18" s="13"/>
      <c r="T18" s="13"/>
      <c r="U18" s="61" t="s">
        <v>30</v>
      </c>
      <c r="V18" s="83">
        <f>SUM(V16:V17)</f>
        <v>0</v>
      </c>
      <c r="W18" s="14"/>
      <c r="X18" s="14"/>
      <c r="Y18" s="14"/>
      <c r="Z18" s="88" t="str">
        <f>IF(LEN('VUOTO Immissione dati'!$U$7),'VUOTO Immissione dati'!$U$7,"")</f>
        <v>Spese</v>
      </c>
      <c r="AA18" s="42">
        <f>IF(LEN('VUOTO Immissione dati'!$V$7),'VUOTO Immissione dati'!$V$7,"")*-1</f>
        <v>0</v>
      </c>
      <c r="AB18" s="42" t="str">
        <f>IF(OR(LEN('VUOTO Immissione dati'!$AA18)=0,AND(ROW()=ROW('VUOTO Immissione dati'!$AA$15:$AA$23),'VUOTO Immissione dati'!$AO$15)),'VUOTO Immissione dati'!$AI18,"")</f>
        <v/>
      </c>
      <c r="AC18" s="42">
        <f ca="1">IF(LEN('VUOTO Immissione dati'!$AA18)=0,0,IF(AND('VUOTO Immissione dati'!$AI18&lt;0,'VUOTO Immissione dati'!$AI18-'VUOTO Immissione dati'!$AA18&lt;0,LEN('VUOTO Immissione dati'!$AB18)=0),'VUOTO Immissione dati'!$AI18-MIN(0,'VUOTO Immissione dati'!$AA18),IF(AND('VUOTO Immissione dati'!$AI18&gt;0,'VUOTO Immissione dati'!$AI18-'VUOTO Immissione dati'!$AA18&gt;0,LEN('VUOTO Immissione dati'!$AB18)=0),'VUOTO Immissione dati'!$AI18-MAX(0,'VUOTO Immissione dati'!$AA18),0)))</f>
        <v>0</v>
      </c>
      <c r="AD18" s="42">
        <f ca="1">IF(LEN('VUOTO Immissione dati'!$AA18)=0,0,IF(AND('VUOTO Immissione dati'!$AI18&lt;0,'VUOTO Immissione dati'!$AA18&lt;0,LEN('VUOTO Immissione dati'!$AB18)=0),MAX('VUOTO Immissione dati'!$AA18,'VUOTO Immissione dati'!$AI18),0))</f>
        <v>0</v>
      </c>
      <c r="AE18" s="42">
        <f ca="1">IF(LEN('VUOTO Immissione dati'!$AA18)=0,0,IF(AND('VUOTO Immissione dati'!$AI18-'VUOTO Immissione dati'!$AA18&lt;0,'VUOTO Immissione dati'!$AA18&gt;0,LEN('VUOTO Immissione dati'!$AB18)=0),MAX(-'VUOTO Immissione dati'!$AA18,'VUOTO Immissione dati'!$AI18-'VUOTO Immissione dati'!$AA18),0))</f>
        <v>0</v>
      </c>
      <c r="AF18" s="42">
        <f ca="1">IF(LEN('VUOTO Immissione dati'!$AA18)=0,0,IF(AND('VUOTO Immissione dati'!$AI18-'VUOTO Immissione dati'!$AA18&gt;0,'VUOTO Immissione dati'!$AA18&lt;0,LEN('VUOTO Immissione dati'!$AB18)=0),MIN(-'VUOTO Immissione dati'!$AA18,'VUOTO Immissione dati'!$AI18-'VUOTO Immissione dati'!$AA18),0))</f>
        <v>0</v>
      </c>
      <c r="AG18" s="42">
        <f ca="1">IF(LEN('VUOTO Immissione dati'!$AA18)=0,0,IF(AND('VUOTO Immissione dati'!$AI18&gt;0,'VUOTO Immissione dati'!$AA18&gt;0,LEN('VUOTO Immissione dati'!$AB18)=0),MIN('VUOTO Immissione dati'!$AA18,'VUOTO Immissione dati'!$AI18),0))</f>
        <v>0</v>
      </c>
      <c r="AH18" s="41">
        <f ca="1">IF(ROW()=ROW('VUOTO Immissione dati'!$AA$15:$AA$23),1/ROWS('VUOTO Immissione dati'!$AA$15:$AA$23),IF(ROW()=ROW('VUOTO Immissione dati'!$AA$15:$AA$23)+ROWS('VUOTO Immissione dati'!$AH$15:$AH$23)-1,NA(),OFFSET('VUOTO Immissione dati'!$AH18,-1,0)+1/ROWS('VUOTO Immissione dati'!$AA$15:$AA$23)))</f>
        <v>0.44444444444444442</v>
      </c>
      <c r="AI18" s="42">
        <f ca="1">IF(ROW()=ROW('VUOTO Immissione dati'!$AA$15:$AA$23),0,OFFSET('VUOTO Immissione dati'!$AI18,-1,0))+IF(LEN('VUOTO Immissione dati'!$AA18),'VUOTO Immissione dati'!$AA18,0)</f>
        <v>0</v>
      </c>
      <c r="AJ18" s="42" t="e">
        <f>IF('VUOTO Immissione dati'!$AO$17=1,IF(LEN('VUOTO Immissione dati'!$AB18),'VUOTO Immissione dati'!$AB18/2,'VUOTO Immissione dati'!$AI18-'VUOTO Immissione dati'!$AA18/2),NA())</f>
        <v>#N/A</v>
      </c>
      <c r="AK18" s="42">
        <f ca="1">IF(OR('VUOTO Immissione dati'!$AO$17=2,AND('VUOTO Immissione dati'!$AO$17=3,OR(AND(LEN('VUOTO Immissione dati'!$AB18)&gt;0,'VUOTO Immissione dati'!$AI18&gt;0),AND(LEN('VUOTO Immissione dati'!$AA18),'VUOTO Immissione dati'!$AA18&gt;=0)))),IF(LEN('VUOTO Immissione dati'!$AB18),MAX(0,'VUOTO Immissione dati'!$AI18),'VUOTO Immissione dati'!$AI18-MIN(0,'VUOTO Immissione dati'!$AA18)),NA())</f>
        <v>0</v>
      </c>
      <c r="AL18" s="42" t="e">
        <f>IF('VUOTO Immissione dati'!$AO$17=3,IF(LEN('VUOTO Immissione dati'!$AB18),IF('VUOTO Immissione dati'!$AB18&lt;0,'VUOTO Immissione dati'!$AB18,NA()),IF('VUOTO Immissione dati'!$AA18&lt;0,'VUOTO Immissione dati'!$AI18,NA())),NA())</f>
        <v>#N/A</v>
      </c>
      <c r="AM18" s="41">
        <f ca="1">IF(ROW()=ROW('VUOTO Immissione dati'!$AA$15:$AA$23),0.5/ROWS('VUOTO Immissione dati'!$AA$15:$AA$23),OFFSET('VUOTO Immissione dati'!$AM18,-1,0)+1/ROWS('VUOTO Immissione dati'!$AA$15:$AA$23))</f>
        <v>0.3888888888888889</v>
      </c>
      <c r="AN18" s="42">
        <f>IF(LEN('VUOTO Immissione dati'!$AA18),'VUOTO Immissione dati'!$AA18,'VUOTO Immissione dati'!$AB18)</f>
        <v>0</v>
      </c>
      <c r="AO18" s="41"/>
    </row>
    <row r="19" spans="2:41" ht="20.100000000000001" customHeight="1">
      <c r="B19" s="68" t="s">
        <v>59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3">
        <f t="shared" si="0"/>
        <v>0</v>
      </c>
      <c r="P19" s="20"/>
      <c r="Q19" s="91"/>
      <c r="R19" s="13"/>
      <c r="S19" s="13"/>
      <c r="T19" s="13"/>
      <c r="U19" s="61" t="s">
        <v>32</v>
      </c>
      <c r="V19" s="82">
        <f>+V9*-1</f>
        <v>0</v>
      </c>
      <c r="W19" s="14"/>
      <c r="X19" s="14"/>
      <c r="Y19" s="14"/>
      <c r="Z19" s="87" t="str">
        <f>IF(LEN('VUOTO Immissione dati'!$U$8),'VUOTO Immissione dati'!$U$8,"")</f>
        <v>Utili al lordo di interessi e imposte</v>
      </c>
      <c r="AA19" s="39" t="str">
        <f>IF(LEN('VUOTO Immissione dati'!$V$8),'VUOTO Immissione dati'!$V$8,"")</f>
        <v/>
      </c>
      <c r="AB19" s="39">
        <f ca="1">IF(OR(LEN('VUOTO Immissione dati'!$AA19)=0,AND(ROW()=ROW('VUOTO Immissione dati'!$AA$15:$AA$23),'VUOTO Immissione dati'!$AO$15)),'VUOTO Immissione dati'!$AI19,"")</f>
        <v>0</v>
      </c>
      <c r="AC19" s="39">
        <f>IF(LEN('VUOTO Immissione dati'!$AA19)=0,0,IF(AND('VUOTO Immissione dati'!$AI19&lt;0,'VUOTO Immissione dati'!$AI19-'VUOTO Immissione dati'!$AA19&lt;0,LEN('VUOTO Immissione dati'!$AB19)=0),'VUOTO Immissione dati'!$AI19-MIN(0,'VUOTO Immissione dati'!$AA19),IF(AND('VUOTO Immissione dati'!$AI19&gt;0,'VUOTO Immissione dati'!$AI19-'VUOTO Immissione dati'!$AA19&gt;0,LEN('VUOTO Immissione dati'!$AB19)=0),'VUOTO Immissione dati'!$AI19-MAX(0,'VUOTO Immissione dati'!$AA19),0)))</f>
        <v>0</v>
      </c>
      <c r="AD19" s="39">
        <f>IF(LEN('VUOTO Immissione dati'!$AA19)=0,0,IF(AND('VUOTO Immissione dati'!$AI19&lt;0,'VUOTO Immissione dati'!$AA19&lt;0,LEN('VUOTO Immissione dati'!$AB19)=0),MAX('VUOTO Immissione dati'!$AA19,'VUOTO Immissione dati'!$AI19),0))</f>
        <v>0</v>
      </c>
      <c r="AE19" s="39">
        <f>IF(LEN('VUOTO Immissione dati'!$AA19)=0,0,IF(AND('VUOTO Immissione dati'!$AI19-'VUOTO Immissione dati'!$AA19&lt;0,'VUOTO Immissione dati'!$AA19&gt;0,LEN('VUOTO Immissione dati'!$AB19)=0),MAX(-'VUOTO Immissione dati'!$AA19,'VUOTO Immissione dati'!$AI19-'VUOTO Immissione dati'!$AA19),0))</f>
        <v>0</v>
      </c>
      <c r="AF19" s="39">
        <f>IF(LEN('VUOTO Immissione dati'!$AA19)=0,0,IF(AND('VUOTO Immissione dati'!$AI19-'VUOTO Immissione dati'!$AA19&gt;0,'VUOTO Immissione dati'!$AA19&lt;0,LEN('VUOTO Immissione dati'!$AB19)=0),MIN(-'VUOTO Immissione dati'!$AA19,'VUOTO Immissione dati'!$AI19-'VUOTO Immissione dati'!$AA19),0))</f>
        <v>0</v>
      </c>
      <c r="AG19" s="39">
        <f>IF(LEN('VUOTO Immissione dati'!$AA19)=0,0,IF(AND('VUOTO Immissione dati'!$AI19&gt;0,'VUOTO Immissione dati'!$AA19&gt;0,LEN('VUOTO Immissione dati'!$AB19)=0),MIN('VUOTO Immissione dati'!$AA19,'VUOTO Immissione dati'!$AI19),0))</f>
        <v>0</v>
      </c>
      <c r="AH19" s="40">
        <f ca="1">IF(ROW()=ROW('VUOTO Immissione dati'!$AA$15:$AA$23),1/ROWS('VUOTO Immissione dati'!$AA$15:$AA$23),IF(ROW()=ROW('VUOTO Immissione dati'!$AA$15:$AA$23)+ROWS('VUOTO Immissione dati'!$AH$15:$AH$23)-1,NA(),OFFSET('VUOTO Immissione dati'!$AH19,-1,0)+1/ROWS('VUOTO Immissione dati'!$AA$15:$AA$23)))</f>
        <v>0.55555555555555558</v>
      </c>
      <c r="AI19" s="39">
        <f ca="1">IF(ROW()=ROW('VUOTO Immissione dati'!$AA$15:$AA$23),0,OFFSET('VUOTO Immissione dati'!$AI19,-1,0))+IF(LEN('VUOTO Immissione dati'!$AA19),'VUOTO Immissione dati'!$AA19,0)</f>
        <v>0</v>
      </c>
      <c r="AJ19" s="39" t="e">
        <f>IF('VUOTO Immissione dati'!$AO$17=1,IF(LEN('VUOTO Immissione dati'!$AB19),'VUOTO Immissione dati'!$AB19/2,'VUOTO Immissione dati'!$AI19-'VUOTO Immissione dati'!$AA19/2),NA())</f>
        <v>#N/A</v>
      </c>
      <c r="AK19" s="39" t="e">
        <f ca="1">IF(OR('VUOTO Immissione dati'!$AO$17=2,AND('VUOTO Immissione dati'!$AO$17=3,OR(AND(LEN('VUOTO Immissione dati'!$AB19)&gt;0,'VUOTO Immissione dati'!$AI19&gt;0),AND(LEN('VUOTO Immissione dati'!$AA19),'VUOTO Immissione dati'!$AA19&gt;=0)))),IF(LEN('VUOTO Immissione dati'!$AB19),MAX(0,'VUOTO Immissione dati'!$AI19),'VUOTO Immissione dati'!$AI19-MIN(0,'VUOTO Immissione dati'!$AA19)),NA())</f>
        <v>#N/A</v>
      </c>
      <c r="AL19" s="39" t="e">
        <f ca="1">IF('VUOTO Immissione dati'!$AO$17=3,IF(LEN('VUOTO Immissione dati'!$AB19),IF('VUOTO Immissione dati'!$AB19&lt;0,'VUOTO Immissione dati'!$AB19,NA()),IF('VUOTO Immissione dati'!$AA19&lt;0,'VUOTO Immissione dati'!$AI19,NA())),NA())</f>
        <v>#N/A</v>
      </c>
      <c r="AM19" s="40">
        <f ca="1">IF(ROW()=ROW('VUOTO Immissione dati'!$AA$15:$AA$23),0.5/ROWS('VUOTO Immissione dati'!$AA$15:$AA$23),OFFSET('VUOTO Immissione dati'!$AM19,-1,0)+1/ROWS('VUOTO Immissione dati'!$AA$15:$AA$23))</f>
        <v>0.5</v>
      </c>
      <c r="AN19" s="39">
        <f ca="1">IF(LEN('VUOTO Immissione dati'!$AA19),'VUOTO Immissione dati'!$AA19,'VUOTO Immissione dati'!$AB19)</f>
        <v>0</v>
      </c>
      <c r="AO19" s="41"/>
    </row>
    <row r="20" spans="2:41" ht="20.100000000000001" customHeight="1">
      <c r="B20" s="68" t="s">
        <v>60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3">
        <f t="shared" si="0"/>
        <v>0</v>
      </c>
      <c r="P20" s="20"/>
      <c r="Q20" s="91"/>
      <c r="R20" s="13"/>
      <c r="S20" s="13"/>
      <c r="T20" s="13"/>
      <c r="U20" s="61" t="s">
        <v>34</v>
      </c>
      <c r="V20" s="83">
        <f>SUM(V18:V19)</f>
        <v>0</v>
      </c>
      <c r="W20" s="14"/>
      <c r="X20" s="14"/>
      <c r="Y20" s="14"/>
      <c r="Z20" s="88" t="str">
        <f>IF(LEN('VUOTO Immissione dati'!$U$9),'VUOTO Immissione dati'!$U$9,"")</f>
        <v>Interesse</v>
      </c>
      <c r="AA20" s="42">
        <f>IF(LEN('VUOTO Immissione dati'!$V$9),'VUOTO Immissione dati'!$V$9,"")*-1</f>
        <v>0</v>
      </c>
      <c r="AB20" s="42" t="str">
        <f>IF(OR(LEN('VUOTO Immissione dati'!$AA20)=0,AND(ROW()=ROW('VUOTO Immissione dati'!$AA$15:$AA$23),'VUOTO Immissione dati'!$AO$15)),'VUOTO Immissione dati'!$AI20,"")</f>
        <v/>
      </c>
      <c r="AC20" s="42">
        <f ca="1">IF(LEN('VUOTO Immissione dati'!$AA20)=0,0,IF(AND('VUOTO Immissione dati'!$AI20&lt;0,'VUOTO Immissione dati'!$AI20-'VUOTO Immissione dati'!$AA20&lt;0,LEN('VUOTO Immissione dati'!$AB20)=0),'VUOTO Immissione dati'!$AI20-MIN(0,'VUOTO Immissione dati'!$AA20),IF(AND('VUOTO Immissione dati'!$AI20&gt;0,'VUOTO Immissione dati'!$AI20-'VUOTO Immissione dati'!$AA20&gt;0,LEN('VUOTO Immissione dati'!$AB20)=0),'VUOTO Immissione dati'!$AI20-MAX(0,'VUOTO Immissione dati'!$AA20),0)))</f>
        <v>0</v>
      </c>
      <c r="AD20" s="42">
        <f ca="1">IF(LEN('VUOTO Immissione dati'!$AA20)=0,0,IF(AND('VUOTO Immissione dati'!$AI20&lt;0,'VUOTO Immissione dati'!$AA20&lt;0,LEN('VUOTO Immissione dati'!$AB20)=0),MAX('VUOTO Immissione dati'!$AA20,'VUOTO Immissione dati'!$AI20),0))</f>
        <v>0</v>
      </c>
      <c r="AE20" s="42">
        <f ca="1">IF(LEN('VUOTO Immissione dati'!$AA20)=0,0,IF(AND('VUOTO Immissione dati'!$AI20-'VUOTO Immissione dati'!$AA20&lt;0,'VUOTO Immissione dati'!$AA20&gt;0,LEN('VUOTO Immissione dati'!$AB20)=0),MAX(-'VUOTO Immissione dati'!$AA20,'VUOTO Immissione dati'!$AI20-'VUOTO Immissione dati'!$AA20),0))</f>
        <v>0</v>
      </c>
      <c r="AF20" s="42">
        <f ca="1">IF(LEN('VUOTO Immissione dati'!$AA20)=0,0,IF(AND('VUOTO Immissione dati'!$AI20-'VUOTO Immissione dati'!$AA20&gt;0,'VUOTO Immissione dati'!$AA20&lt;0,LEN('VUOTO Immissione dati'!$AB20)=0),MIN(-'VUOTO Immissione dati'!$AA20,'VUOTO Immissione dati'!$AI20-'VUOTO Immissione dati'!$AA20),0))</f>
        <v>0</v>
      </c>
      <c r="AG20" s="42">
        <f ca="1">IF(LEN('VUOTO Immissione dati'!$AA20)=0,0,IF(AND('VUOTO Immissione dati'!$AI20&gt;0,'VUOTO Immissione dati'!$AA20&gt;0,LEN('VUOTO Immissione dati'!$AB20)=0),MIN('VUOTO Immissione dati'!$AA20,'VUOTO Immissione dati'!$AI20),0))</f>
        <v>0</v>
      </c>
      <c r="AH20" s="41">
        <f ca="1">IF(ROW()=ROW('VUOTO Immissione dati'!$AA$15:$AA$23),1/ROWS('VUOTO Immissione dati'!$AA$15:$AA$23),IF(ROW()=ROW('VUOTO Immissione dati'!$AA$15:$AA$23)+ROWS('VUOTO Immissione dati'!$AH$15:$AH$23)-1,NA(),OFFSET('VUOTO Immissione dati'!$AH20,-1,0)+1/ROWS('VUOTO Immissione dati'!$AA$15:$AA$23)))</f>
        <v>0.66666666666666674</v>
      </c>
      <c r="AI20" s="42">
        <f ca="1">IF(ROW()=ROW('VUOTO Immissione dati'!$AA$15:$AA$23),0,OFFSET('VUOTO Immissione dati'!$AI20,-1,0))+IF(LEN('VUOTO Immissione dati'!$AA20),'VUOTO Immissione dati'!$AA20,0)</f>
        <v>0</v>
      </c>
      <c r="AJ20" s="42" t="e">
        <f>IF('VUOTO Immissione dati'!$AO$17=1,IF(LEN('VUOTO Immissione dati'!$AB20),'VUOTO Immissione dati'!$AB20/2,'VUOTO Immissione dati'!$AI20-'VUOTO Immissione dati'!$AA20/2),NA())</f>
        <v>#N/A</v>
      </c>
      <c r="AK20" s="42">
        <f ca="1">IF(OR('VUOTO Immissione dati'!$AO$17=2,AND('VUOTO Immissione dati'!$AO$17=3,OR(AND(LEN('VUOTO Immissione dati'!$AB20)&gt;0,'VUOTO Immissione dati'!$AI20&gt;0),AND(LEN('VUOTO Immissione dati'!$AA20),'VUOTO Immissione dati'!$AA20&gt;=0)))),IF(LEN('VUOTO Immissione dati'!$AB20),MAX(0,'VUOTO Immissione dati'!$AI20),'VUOTO Immissione dati'!$AI20-MIN(0,'VUOTO Immissione dati'!$AA20)),NA())</f>
        <v>0</v>
      </c>
      <c r="AL20" s="42" t="e">
        <f>IF('VUOTO Immissione dati'!$AO$17=3,IF(LEN('VUOTO Immissione dati'!$AB20),IF('VUOTO Immissione dati'!$AB20&lt;0,'VUOTO Immissione dati'!$AB20,NA()),IF('VUOTO Immissione dati'!$AA20&lt;0,'VUOTO Immissione dati'!$AI20,NA())),NA())</f>
        <v>#N/A</v>
      </c>
      <c r="AM20" s="41">
        <f ca="1">IF(ROW()=ROW('VUOTO Immissione dati'!$AA$15:$AA$23),0.5/ROWS('VUOTO Immissione dati'!$AA$15:$AA$23),OFFSET('VUOTO Immissione dati'!$AM20,-1,0)+1/ROWS('VUOTO Immissione dati'!$AA$15:$AA$23))</f>
        <v>0.61111111111111116</v>
      </c>
      <c r="AN20" s="42">
        <f>IF(LEN('VUOTO Immissione dati'!$AA20),'VUOTO Immissione dati'!$AA20,'VUOTO Immissione dati'!$AB20)</f>
        <v>0</v>
      </c>
      <c r="AO20" s="41"/>
    </row>
    <row r="21" spans="2:41" ht="20.100000000000001" customHeight="1">
      <c r="B21" s="68" t="s">
        <v>61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3">
        <f t="shared" si="0"/>
        <v>0</v>
      </c>
      <c r="P21" s="20"/>
      <c r="Q21" s="91"/>
      <c r="R21" s="13"/>
      <c r="S21" s="13"/>
      <c r="T21" s="13"/>
      <c r="U21" s="61" t="s">
        <v>36</v>
      </c>
      <c r="V21" s="82">
        <f>+V11*-1</f>
        <v>0</v>
      </c>
      <c r="W21" s="14"/>
      <c r="X21" s="14"/>
      <c r="Y21" s="14"/>
      <c r="Z21" s="87" t="str">
        <f>IF(LEN('VUOTO Immissione dati'!$U$10),'VUOTO Immissione dati'!$U$10,"")</f>
        <v>Entrate al lordo delle imposte</v>
      </c>
      <c r="AA21" s="39" t="str">
        <f>IF(LEN('VUOTO Immissione dati'!$V$10),'VUOTO Immissione dati'!$V$10,"")</f>
        <v/>
      </c>
      <c r="AB21" s="39">
        <f ca="1">IF(OR(LEN('VUOTO Immissione dati'!$AA21)=0,AND(ROW()=ROW('VUOTO Immissione dati'!$AA$15:$AA$23),'VUOTO Immissione dati'!$AO$15)),'VUOTO Immissione dati'!$AI21,"")</f>
        <v>0</v>
      </c>
      <c r="AC21" s="39">
        <f>IF(LEN('VUOTO Immissione dati'!$AA21)=0,0,IF(AND('VUOTO Immissione dati'!$AI21&lt;0,'VUOTO Immissione dati'!$AI21-'VUOTO Immissione dati'!$AA21&lt;0,LEN('VUOTO Immissione dati'!$AB21)=0),'VUOTO Immissione dati'!$AI21-MIN(0,'VUOTO Immissione dati'!$AA21),IF(AND('VUOTO Immissione dati'!$AI21&gt;0,'VUOTO Immissione dati'!$AI21-'VUOTO Immissione dati'!$AA21&gt;0,LEN('VUOTO Immissione dati'!$AB21)=0),'VUOTO Immissione dati'!$AI21-MAX(0,'VUOTO Immissione dati'!$AA21),0)))</f>
        <v>0</v>
      </c>
      <c r="AD21" s="39">
        <f>IF(LEN('VUOTO Immissione dati'!$AA21)=0,0,IF(AND('VUOTO Immissione dati'!$AI21&lt;0,'VUOTO Immissione dati'!$AA21&lt;0,LEN('VUOTO Immissione dati'!$AB21)=0),MAX('VUOTO Immissione dati'!$AA21,'VUOTO Immissione dati'!$AI21),0))</f>
        <v>0</v>
      </c>
      <c r="AE21" s="39">
        <f>IF(LEN('VUOTO Immissione dati'!$AA21)=0,0,IF(AND('VUOTO Immissione dati'!$AI21-'VUOTO Immissione dati'!$AA21&lt;0,'VUOTO Immissione dati'!$AA21&gt;0,LEN('VUOTO Immissione dati'!$AB21)=0),MAX(-'VUOTO Immissione dati'!$AA21,'VUOTO Immissione dati'!$AI21-'VUOTO Immissione dati'!$AA21),0))</f>
        <v>0</v>
      </c>
      <c r="AF21" s="39">
        <f>IF(LEN('VUOTO Immissione dati'!$AA21)=0,0,IF(AND('VUOTO Immissione dati'!$AI21-'VUOTO Immissione dati'!$AA21&gt;0,'VUOTO Immissione dati'!$AA21&lt;0,LEN('VUOTO Immissione dati'!$AB21)=0),MIN(-'VUOTO Immissione dati'!$AA21,'VUOTO Immissione dati'!$AI21-'VUOTO Immissione dati'!$AA21),0))</f>
        <v>0</v>
      </c>
      <c r="AG21" s="39">
        <f>IF(LEN('VUOTO Immissione dati'!$AA21)=0,0,IF(AND('VUOTO Immissione dati'!$AI21&gt;0,'VUOTO Immissione dati'!$AA21&gt;0,LEN('VUOTO Immissione dati'!$AB21)=0),MIN('VUOTO Immissione dati'!$AA21,'VUOTO Immissione dati'!$AI21),0))</f>
        <v>0</v>
      </c>
      <c r="AH21" s="40">
        <f ca="1">IF(ROW()=ROW('VUOTO Immissione dati'!$AA$15:$AA$23),1/ROWS('VUOTO Immissione dati'!$AA$15:$AA$23),IF(ROW()=ROW('VUOTO Immissione dati'!$AA$15:$AA$23)+ROWS('VUOTO Immissione dati'!$AH$15:$AH$23)-1,NA(),OFFSET('VUOTO Immissione dati'!$AH21,-1,0)+1/ROWS('VUOTO Immissione dati'!$AA$15:$AA$23)))</f>
        <v>0.7777777777777779</v>
      </c>
      <c r="AI21" s="39">
        <f ca="1">IF(ROW()=ROW('VUOTO Immissione dati'!$AA$15:$AA$23),0,OFFSET('VUOTO Immissione dati'!$AI21,-1,0))+IF(LEN('VUOTO Immissione dati'!$AA21),'VUOTO Immissione dati'!$AA21,0)</f>
        <v>0</v>
      </c>
      <c r="AJ21" s="39" t="e">
        <f>IF('VUOTO Immissione dati'!$AO$17=1,IF(LEN('VUOTO Immissione dati'!$AB21),'VUOTO Immissione dati'!$AB21/2,'VUOTO Immissione dati'!$AI21-'VUOTO Immissione dati'!$AA21/2),NA())</f>
        <v>#N/A</v>
      </c>
      <c r="AK21" s="39" t="e">
        <f ca="1">IF(OR('VUOTO Immissione dati'!$AO$17=2,AND('VUOTO Immissione dati'!$AO$17=3,OR(AND(LEN('VUOTO Immissione dati'!$AB21)&gt;0,'VUOTO Immissione dati'!$AI21&gt;0),AND(LEN('VUOTO Immissione dati'!$AA21),'VUOTO Immissione dati'!$AA21&gt;=0)))),IF(LEN('VUOTO Immissione dati'!$AB21),MAX(0,'VUOTO Immissione dati'!$AI21),'VUOTO Immissione dati'!$AI21-MIN(0,'VUOTO Immissione dati'!$AA21)),NA())</f>
        <v>#N/A</v>
      </c>
      <c r="AL21" s="39" t="e">
        <f ca="1">IF('VUOTO Immissione dati'!$AO$17=3,IF(LEN('VUOTO Immissione dati'!$AB21),IF('VUOTO Immissione dati'!$AB21&lt;0,'VUOTO Immissione dati'!$AB21,NA()),IF('VUOTO Immissione dati'!$AA21&lt;0,'VUOTO Immissione dati'!$AI21,NA())),NA())</f>
        <v>#N/A</v>
      </c>
      <c r="AM21" s="40">
        <f ca="1">IF(ROW()=ROW('VUOTO Immissione dati'!$AA$15:$AA$23),0.5/ROWS('VUOTO Immissione dati'!$AA$15:$AA$23),OFFSET('VUOTO Immissione dati'!$AM21,-1,0)+1/ROWS('VUOTO Immissione dati'!$AA$15:$AA$23))</f>
        <v>0.72222222222222232</v>
      </c>
      <c r="AN21" s="39">
        <f ca="1">IF(LEN('VUOTO Immissione dati'!$AA21),'VUOTO Immissione dati'!$AA21,'VUOTO Immissione dati'!$AB21)</f>
        <v>0</v>
      </c>
      <c r="AO21" s="41"/>
    </row>
    <row r="22" spans="2:41" ht="20.100000000000001" customHeight="1">
      <c r="B22" s="68" t="s">
        <v>35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3">
        <f t="shared" si="0"/>
        <v>0</v>
      </c>
      <c r="P22" s="20"/>
      <c r="Q22" s="91"/>
      <c r="R22" s="13"/>
      <c r="S22" s="13"/>
      <c r="T22" s="13"/>
      <c r="U22" s="61" t="s">
        <v>38</v>
      </c>
      <c r="V22" s="82">
        <f>SUM(V20:V21)</f>
        <v>0</v>
      </c>
      <c r="W22" s="14"/>
      <c r="X22" s="14"/>
      <c r="Y22" s="14"/>
      <c r="Z22" s="88" t="str">
        <f>IF(LEN('VUOTO Immissione dati'!$U$11),'VUOTO Immissione dati'!$U$11,"")</f>
        <v>Imposte sul reddito</v>
      </c>
      <c r="AA22" s="42">
        <f>IF(LEN('VUOTO Immissione dati'!$V$11),'VUOTO Immissione dati'!$V$11,"")*-1</f>
        <v>0</v>
      </c>
      <c r="AB22" s="42" t="str">
        <f>IF(OR(LEN('VUOTO Immissione dati'!$AA22)=0,AND(ROW()=ROW('VUOTO Immissione dati'!$AA$15:$AA$23),'VUOTO Immissione dati'!$AO$15)),'VUOTO Immissione dati'!$AI22,"")</f>
        <v/>
      </c>
      <c r="AC22" s="42">
        <f ca="1">IF(LEN('VUOTO Immissione dati'!$AA22)=0,0,IF(AND('VUOTO Immissione dati'!$AI22&lt;0,'VUOTO Immissione dati'!$AI22-'VUOTO Immissione dati'!$AA22&lt;0,LEN('VUOTO Immissione dati'!$AB22)=0),'VUOTO Immissione dati'!$AI22-MIN(0,'VUOTO Immissione dati'!$AA22),IF(AND('VUOTO Immissione dati'!$AI22&gt;0,'VUOTO Immissione dati'!$AI22-'VUOTO Immissione dati'!$AA22&gt;0,LEN('VUOTO Immissione dati'!$AB22)=0),'VUOTO Immissione dati'!$AI22-MAX(0,'VUOTO Immissione dati'!$AA22),0)))</f>
        <v>0</v>
      </c>
      <c r="AD22" s="42">
        <f ca="1">IF(LEN('VUOTO Immissione dati'!$AA22)=0,0,IF(AND('VUOTO Immissione dati'!$AI22&lt;0,'VUOTO Immissione dati'!$AA22&lt;0,LEN('VUOTO Immissione dati'!$AB22)=0),MAX('VUOTO Immissione dati'!$AA22,'VUOTO Immissione dati'!$AI22),0))</f>
        <v>0</v>
      </c>
      <c r="AE22" s="42">
        <f ca="1">IF(LEN('VUOTO Immissione dati'!$AA22)=0,0,IF(AND('VUOTO Immissione dati'!$AI22-'VUOTO Immissione dati'!$AA22&lt;0,'VUOTO Immissione dati'!$AA22&gt;0,LEN('VUOTO Immissione dati'!$AB22)=0),MAX(-'VUOTO Immissione dati'!$AA22,'VUOTO Immissione dati'!$AI22-'VUOTO Immissione dati'!$AA22),0))</f>
        <v>0</v>
      </c>
      <c r="AF22" s="42">
        <f ca="1">IF(LEN('VUOTO Immissione dati'!$AA22)=0,0,IF(AND('VUOTO Immissione dati'!$AI22-'VUOTO Immissione dati'!$AA22&gt;0,'VUOTO Immissione dati'!$AA22&lt;0,LEN('VUOTO Immissione dati'!$AB22)=0),MIN(-'VUOTO Immissione dati'!$AA22,'VUOTO Immissione dati'!$AI22-'VUOTO Immissione dati'!$AA22),0))</f>
        <v>0</v>
      </c>
      <c r="AG22" s="42">
        <f ca="1">IF(LEN('VUOTO Immissione dati'!$AA22)=0,0,IF(AND('VUOTO Immissione dati'!$AI22&gt;0,'VUOTO Immissione dati'!$AA22&gt;0,LEN('VUOTO Immissione dati'!$AB22)=0),MIN('VUOTO Immissione dati'!$AA22,'VUOTO Immissione dati'!$AI22),0))</f>
        <v>0</v>
      </c>
      <c r="AH22" s="41">
        <f ca="1">IF(ROW()=ROW('VUOTO Immissione dati'!$AA$15:$AA$23),1/ROWS('VUOTO Immissione dati'!$AA$15:$AA$23),IF(ROW()=ROW('VUOTO Immissione dati'!$AA$15:$AA$23)+ROWS('VUOTO Immissione dati'!$AH$15:$AH$23)-1,NA(),OFFSET('VUOTO Immissione dati'!$AH22,-1,0)+1/ROWS('VUOTO Immissione dati'!$AA$15:$AA$23)))</f>
        <v>0.88888888888888906</v>
      </c>
      <c r="AI22" s="42">
        <f ca="1">IF(ROW()=ROW('VUOTO Immissione dati'!$AA$15:$AA$23),0,OFFSET('VUOTO Immissione dati'!$AI22,-1,0))+IF(LEN('VUOTO Immissione dati'!$AA22),'VUOTO Immissione dati'!$AA22,0)</f>
        <v>0</v>
      </c>
      <c r="AJ22" s="42" t="e">
        <f>IF('VUOTO Immissione dati'!$AO$17=1,IF(LEN('VUOTO Immissione dati'!$AB22),'VUOTO Immissione dati'!$AB22/2,'VUOTO Immissione dati'!$AI22-'VUOTO Immissione dati'!$AA22/2),NA())</f>
        <v>#N/A</v>
      </c>
      <c r="AK22" s="42">
        <f ca="1">IF(OR('VUOTO Immissione dati'!$AO$17=2,AND('VUOTO Immissione dati'!$AO$17=3,OR(AND(LEN('VUOTO Immissione dati'!$AB22)&gt;0,'VUOTO Immissione dati'!$AI22&gt;0),AND(LEN('VUOTO Immissione dati'!$AA22),'VUOTO Immissione dati'!$AA22&gt;=0)))),IF(LEN('VUOTO Immissione dati'!$AB22),MAX(0,'VUOTO Immissione dati'!$AI22),'VUOTO Immissione dati'!$AI22-MIN(0,'VUOTO Immissione dati'!$AA22)),NA())</f>
        <v>0</v>
      </c>
      <c r="AL22" s="42" t="e">
        <f>IF('VUOTO Immissione dati'!$AO$17=3,IF(LEN('VUOTO Immissione dati'!$AB22),IF('VUOTO Immissione dati'!$AB22&lt;0,'VUOTO Immissione dati'!$AB22,NA()),IF('VUOTO Immissione dati'!$AA22&lt;0,'VUOTO Immissione dati'!$AI22,NA())),NA())</f>
        <v>#N/A</v>
      </c>
      <c r="AM22" s="41">
        <f ca="1">IF(ROW()=ROW('VUOTO Immissione dati'!$AA$15:$AA$23),0.5/ROWS('VUOTO Immissione dati'!$AA$15:$AA$23),OFFSET('VUOTO Immissione dati'!$AM22,-1,0)+1/ROWS('VUOTO Immissione dati'!$AA$15:$AA$23))</f>
        <v>0.83333333333333348</v>
      </c>
      <c r="AN22" s="42">
        <f>IF(LEN('VUOTO Immissione dati'!$AA22),'VUOTO Immissione dati'!$AA22,'VUOTO Immissione dati'!$AB22)</f>
        <v>0</v>
      </c>
      <c r="AO22" s="41"/>
    </row>
    <row r="23" spans="2:41" ht="20.100000000000001" customHeight="1">
      <c r="B23" s="68" t="s">
        <v>62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3">
        <f t="shared" si="0"/>
        <v>0</v>
      </c>
      <c r="P23" s="20"/>
      <c r="Q23" s="91"/>
      <c r="R23" s="13"/>
      <c r="S23" s="13"/>
      <c r="T23" s="13"/>
      <c r="U23" s="14"/>
      <c r="V23" s="14"/>
      <c r="W23" s="14"/>
      <c r="X23" s="14"/>
      <c r="Y23" s="14"/>
      <c r="Z23" s="87" t="str">
        <f>IF(LEN('VUOTO Immissione dati'!$U$12),'VUOTO Immissione dati'!$U$12,"")</f>
        <v>Fatturato netto</v>
      </c>
      <c r="AA23" s="39" t="str">
        <f>IF(LEN('VUOTO Immissione dati'!$V$12),'VUOTO Immissione dati'!$V$12,"")</f>
        <v/>
      </c>
      <c r="AB23" s="39">
        <f ca="1">IF(OR(LEN('VUOTO Immissione dati'!$AA23)=0,AND(ROW()=ROW('VUOTO Immissione dati'!$AA$15:$AA$23),'VUOTO Immissione dati'!$AO$15)),'VUOTO Immissione dati'!$AI23,"")</f>
        <v>0</v>
      </c>
      <c r="AC23" s="39">
        <f>IF(LEN('VUOTO Immissione dati'!$AA23)=0,0,IF(AND('VUOTO Immissione dati'!$AI23&lt;0,'VUOTO Immissione dati'!$AI23-'VUOTO Immissione dati'!$AA23&lt;0,LEN('VUOTO Immissione dati'!$AB23)=0),'VUOTO Immissione dati'!$AI23-MIN(0,'VUOTO Immissione dati'!$AA23),IF(AND('VUOTO Immissione dati'!$AI23&gt;0,'VUOTO Immissione dati'!$AI23-'VUOTO Immissione dati'!$AA23&gt;0,LEN('VUOTO Immissione dati'!$AB23)=0),'VUOTO Immissione dati'!$AI23-MAX(0,'VUOTO Immissione dati'!$AA23),0)))</f>
        <v>0</v>
      </c>
      <c r="AD23" s="39">
        <f>IF(LEN('VUOTO Immissione dati'!$AA23)=0,0,IF(AND('VUOTO Immissione dati'!$AI23&lt;0,'VUOTO Immissione dati'!$AA23&lt;0,LEN('VUOTO Immissione dati'!$AB23)=0),MAX('VUOTO Immissione dati'!$AA23,'VUOTO Immissione dati'!$AI23),0))</f>
        <v>0</v>
      </c>
      <c r="AE23" s="39">
        <f>IF(LEN('VUOTO Immissione dati'!$AA23)=0,0,IF(AND('VUOTO Immissione dati'!$AI23-'VUOTO Immissione dati'!$AA23&lt;0,'VUOTO Immissione dati'!$AA23&gt;0,LEN('VUOTO Immissione dati'!$AB23)=0),MAX(-'VUOTO Immissione dati'!$AA23,'VUOTO Immissione dati'!$AI23-'VUOTO Immissione dati'!$AA23),0))</f>
        <v>0</v>
      </c>
      <c r="AF23" s="39">
        <f>IF(LEN('VUOTO Immissione dati'!$AA23)=0,0,IF(AND('VUOTO Immissione dati'!$AI23-'VUOTO Immissione dati'!$AA23&gt;0,'VUOTO Immissione dati'!$AA23&lt;0,LEN('VUOTO Immissione dati'!$AB23)=0),MIN(-'VUOTO Immissione dati'!$AA23,'VUOTO Immissione dati'!$AI23-'VUOTO Immissione dati'!$AA23),0))</f>
        <v>0</v>
      </c>
      <c r="AG23" s="39">
        <f>IF(LEN('VUOTO Immissione dati'!$AA23)=0,0,IF(AND('VUOTO Immissione dati'!$AI23&gt;0,'VUOTO Immissione dati'!$AA23&gt;0,LEN('VUOTO Immissione dati'!$AB23)=0),MIN('VUOTO Immissione dati'!$AA23,'VUOTO Immissione dati'!$AI23),0))</f>
        <v>0</v>
      </c>
      <c r="AH23" s="40" t="e">
        <f ca="1">IF(ROW()=ROW('VUOTO Immissione dati'!$AA$15:$AA$23),1/ROWS('VUOTO Immissione dati'!$AA$15:$AA$23),IF(ROW()=ROW('VUOTO Immissione dati'!$AA$15:$AA$23)+ROWS('VUOTO Immissione dati'!$AH$15:$AH$23)-1,NA(),OFFSET('VUOTO Immissione dati'!$AH23,-1,0)+1/ROWS('VUOTO Immissione dati'!$AA$15:$AA$23)))</f>
        <v>#N/A</v>
      </c>
      <c r="AI23" s="39">
        <f ca="1">IF(ROW()=ROW('VUOTO Immissione dati'!$AA$15:$AA$23),0,OFFSET('VUOTO Immissione dati'!$AI23,-1,0))+IF(LEN('VUOTO Immissione dati'!$AA23),'VUOTO Immissione dati'!$AA23,0)</f>
        <v>0</v>
      </c>
      <c r="AJ23" s="39" t="e">
        <f>IF('VUOTO Immissione dati'!$AO$17=1,IF(LEN('VUOTO Immissione dati'!$AB23),'VUOTO Immissione dati'!$AB23/2,'VUOTO Immissione dati'!$AI23-'VUOTO Immissione dati'!$AA23/2),NA())</f>
        <v>#N/A</v>
      </c>
      <c r="AK23" s="39" t="e">
        <f ca="1">IF(OR('VUOTO Immissione dati'!$AO$17=2,AND('VUOTO Immissione dati'!$AO$17=3,OR(AND(LEN('VUOTO Immissione dati'!$AB23)&gt;0,'VUOTO Immissione dati'!$AI23&gt;0),AND(LEN('VUOTO Immissione dati'!$AA23),'VUOTO Immissione dati'!$AA23&gt;=0)))),IF(LEN('VUOTO Immissione dati'!$AB23),MAX(0,'VUOTO Immissione dati'!$AI23),'VUOTO Immissione dati'!$AI23-MIN(0,'VUOTO Immissione dati'!$AA23)),NA())</f>
        <v>#N/A</v>
      </c>
      <c r="AL23" s="39" t="e">
        <f ca="1">IF('VUOTO Immissione dati'!$AO$17=3,IF(LEN('VUOTO Immissione dati'!$AB23),IF('VUOTO Immissione dati'!$AB23&lt;0,'VUOTO Immissione dati'!$AB23,NA()),IF('VUOTO Immissione dati'!$AA23&lt;0,'VUOTO Immissione dati'!$AI23,NA())),NA())</f>
        <v>#N/A</v>
      </c>
      <c r="AM23" s="40">
        <f ca="1">IF(ROW()=ROW('VUOTO Immissione dati'!$AA$15:$AA$23),0.5/ROWS('VUOTO Immissione dati'!$AA$15:$AA$23),OFFSET('VUOTO Immissione dati'!$AM23,-1,0)+1/ROWS('VUOTO Immissione dati'!$AA$15:$AA$23))</f>
        <v>0.94444444444444464</v>
      </c>
      <c r="AN23" s="39">
        <f ca="1">IF(LEN('VUOTO Immissione dati'!$AA23),'VUOTO Immissione dati'!$AA23,'VUOTO Immissione dati'!$AB23)</f>
        <v>0</v>
      </c>
      <c r="AO23" s="41"/>
    </row>
    <row r="24" spans="2:41" ht="20.100000000000001" customHeight="1">
      <c r="B24" s="68" t="s">
        <v>63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3">
        <f t="shared" si="0"/>
        <v>0</v>
      </c>
      <c r="P24" s="20"/>
      <c r="Q24" s="91"/>
      <c r="R24" s="13"/>
      <c r="S24" s="13"/>
      <c r="T24" s="13"/>
      <c r="U24" s="9" t="s">
        <v>16</v>
      </c>
      <c r="V24" s="12"/>
      <c r="W24" s="14"/>
      <c r="X24" s="14"/>
      <c r="Y24" s="14"/>
      <c r="Z24" s="14"/>
      <c r="AA24" s="14"/>
    </row>
    <row r="25" spans="2:41" ht="20.100000000000001" customHeight="1">
      <c r="B25" s="64" t="s">
        <v>28</v>
      </c>
      <c r="C25" s="75">
        <f t="shared" ref="C25:N25" si="2">SUM(C7:C24)</f>
        <v>0</v>
      </c>
      <c r="D25" s="75">
        <f t="shared" si="2"/>
        <v>0</v>
      </c>
      <c r="E25" s="75">
        <f t="shared" si="2"/>
        <v>0</v>
      </c>
      <c r="F25" s="75">
        <f t="shared" si="2"/>
        <v>0</v>
      </c>
      <c r="G25" s="75">
        <f t="shared" si="2"/>
        <v>0</v>
      </c>
      <c r="H25" s="75">
        <f t="shared" si="2"/>
        <v>0</v>
      </c>
      <c r="I25" s="75">
        <f t="shared" si="2"/>
        <v>0</v>
      </c>
      <c r="J25" s="75">
        <f t="shared" si="2"/>
        <v>0</v>
      </c>
      <c r="K25" s="75">
        <f t="shared" si="2"/>
        <v>0</v>
      </c>
      <c r="L25" s="75">
        <f t="shared" si="2"/>
        <v>0</v>
      </c>
      <c r="M25" s="75">
        <f t="shared" si="2"/>
        <v>0</v>
      </c>
      <c r="N25" s="75">
        <f t="shared" si="2"/>
        <v>0</v>
      </c>
      <c r="O25" s="73">
        <f t="shared" si="0"/>
        <v>0</v>
      </c>
      <c r="P25" s="20"/>
      <c r="Q25" s="91">
        <f t="shared" ref="Q25:Q30" si="3">IFERROR(IF($S$4=$C$3,0,IF($S$4=$D$3,D25/C25-1,IF($S$4=$E$3,E25/D25-1,IF($S$4=$F$3,F25/E25-1,IF($S$4=$G$3,G25/F25-1,IF($S$4=$H$3,H25/G25-1,IF($S$4=$I$3,I25/H25-1,IF($S$4=$J$3,J25/I25-1,IF($S$4=$K$3,K25/J25-1,IF($S$4=$L$3,L25/K25-1,IF($S$4=$M$3,M25/L25-1,IF($S$4=$N$3,N25/M25-1,"")))))))))))),0)</f>
        <v>0</v>
      </c>
      <c r="R25" s="13"/>
      <c r="S25" s="13"/>
      <c r="T25" s="13"/>
      <c r="U25" s="61" t="s">
        <v>23</v>
      </c>
      <c r="V25" s="82">
        <f>+O4</f>
        <v>0</v>
      </c>
      <c r="W25" s="14"/>
      <c r="X25" s="14"/>
      <c r="Y25" s="14"/>
      <c r="Z25" s="14"/>
      <c r="AA25" s="14"/>
    </row>
    <row r="26" spans="2:41" ht="20.100000000000001" customHeight="1">
      <c r="B26" s="64" t="s">
        <v>30</v>
      </c>
      <c r="C26" s="75">
        <f t="shared" ref="C26:N26" si="4">+C6-C25</f>
        <v>0</v>
      </c>
      <c r="D26" s="75">
        <f t="shared" si="4"/>
        <v>0</v>
      </c>
      <c r="E26" s="75">
        <f t="shared" si="4"/>
        <v>0</v>
      </c>
      <c r="F26" s="75">
        <f t="shared" si="4"/>
        <v>0</v>
      </c>
      <c r="G26" s="75">
        <f t="shared" si="4"/>
        <v>0</v>
      </c>
      <c r="H26" s="75">
        <f t="shared" si="4"/>
        <v>0</v>
      </c>
      <c r="I26" s="75">
        <f t="shared" si="4"/>
        <v>0</v>
      </c>
      <c r="J26" s="75">
        <f t="shared" si="4"/>
        <v>0</v>
      </c>
      <c r="K26" s="75">
        <f t="shared" si="4"/>
        <v>0</v>
      </c>
      <c r="L26" s="75">
        <f t="shared" si="4"/>
        <v>0</v>
      </c>
      <c r="M26" s="75">
        <f t="shared" si="4"/>
        <v>0</v>
      </c>
      <c r="N26" s="75">
        <f t="shared" si="4"/>
        <v>0</v>
      </c>
      <c r="O26" s="72">
        <f t="shared" si="0"/>
        <v>0</v>
      </c>
      <c r="P26" s="20"/>
      <c r="Q26" s="91">
        <f t="shared" si="3"/>
        <v>0</v>
      </c>
      <c r="R26" s="13"/>
      <c r="S26" s="13"/>
      <c r="T26" s="13"/>
      <c r="U26" s="61" t="s">
        <v>25</v>
      </c>
      <c r="V26" s="82">
        <f>+O5</f>
        <v>0</v>
      </c>
      <c r="W26" s="14"/>
      <c r="X26" s="14"/>
      <c r="Y26" s="14"/>
      <c r="Z26" s="14"/>
      <c r="AA26" s="14"/>
    </row>
    <row r="27" spans="2:41" ht="20.100000000000001" customHeight="1">
      <c r="B27" s="65" t="s">
        <v>32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2">
        <f t="shared" si="0"/>
        <v>0</v>
      </c>
      <c r="P27" s="20"/>
      <c r="Q27" s="91">
        <f t="shared" si="3"/>
        <v>0</v>
      </c>
      <c r="R27" s="13"/>
      <c r="S27" s="13"/>
      <c r="T27" s="13"/>
      <c r="U27" s="61" t="s">
        <v>26</v>
      </c>
      <c r="V27" s="82"/>
      <c r="W27" s="14"/>
      <c r="X27" s="14"/>
      <c r="Y27" s="14"/>
      <c r="Z27" s="14"/>
      <c r="AA27" s="14"/>
    </row>
    <row r="28" spans="2:41" ht="20.100000000000001" customHeight="1">
      <c r="B28" s="63" t="s">
        <v>34</v>
      </c>
      <c r="C28" s="76">
        <f t="shared" ref="C28:N28" si="5">+C26+C27</f>
        <v>0</v>
      </c>
      <c r="D28" s="76">
        <f t="shared" si="5"/>
        <v>0</v>
      </c>
      <c r="E28" s="76">
        <f t="shared" si="5"/>
        <v>0</v>
      </c>
      <c r="F28" s="76">
        <f t="shared" si="5"/>
        <v>0</v>
      </c>
      <c r="G28" s="76">
        <f t="shared" si="5"/>
        <v>0</v>
      </c>
      <c r="H28" s="76">
        <f t="shared" si="5"/>
        <v>0</v>
      </c>
      <c r="I28" s="76">
        <f t="shared" si="5"/>
        <v>0</v>
      </c>
      <c r="J28" s="76">
        <f t="shared" si="5"/>
        <v>0</v>
      </c>
      <c r="K28" s="76">
        <f t="shared" si="5"/>
        <v>0</v>
      </c>
      <c r="L28" s="76">
        <f t="shared" si="5"/>
        <v>0</v>
      </c>
      <c r="M28" s="76">
        <f t="shared" si="5"/>
        <v>0</v>
      </c>
      <c r="N28" s="76">
        <f t="shared" si="5"/>
        <v>0</v>
      </c>
      <c r="O28" s="72">
        <f t="shared" si="0"/>
        <v>0</v>
      </c>
      <c r="P28" s="20"/>
      <c r="Q28" s="91">
        <f t="shared" si="3"/>
        <v>0</v>
      </c>
      <c r="R28" s="13"/>
      <c r="S28" s="13"/>
      <c r="T28" s="13"/>
      <c r="U28" s="61" t="s">
        <v>28</v>
      </c>
      <c r="V28" s="82">
        <f>+O6</f>
        <v>0</v>
      </c>
      <c r="W28" s="14"/>
      <c r="X28" s="14"/>
      <c r="Y28" s="14"/>
      <c r="Z28" s="14"/>
      <c r="AA28" s="14"/>
    </row>
    <row r="29" spans="2:41" ht="20.100000000000001" customHeight="1">
      <c r="B29" s="66" t="s">
        <v>36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8">
        <f t="shared" si="0"/>
        <v>0</v>
      </c>
      <c r="P29" s="20"/>
      <c r="Q29" s="91">
        <f t="shared" si="3"/>
        <v>0</v>
      </c>
      <c r="R29" s="13"/>
      <c r="S29" s="13"/>
      <c r="T29" s="13"/>
      <c r="U29" s="61" t="s">
        <v>30</v>
      </c>
      <c r="V29" s="82"/>
      <c r="W29" s="14"/>
      <c r="X29" s="14"/>
      <c r="Y29" s="14"/>
      <c r="Z29" s="14"/>
      <c r="AA29" s="14"/>
    </row>
    <row r="30" spans="2:41" ht="20.100000000000001" customHeight="1">
      <c r="B30" s="67" t="s">
        <v>38</v>
      </c>
      <c r="C30" s="79">
        <f t="shared" ref="C30:N30" si="6">+C28-C29</f>
        <v>0</v>
      </c>
      <c r="D30" s="79">
        <f t="shared" si="6"/>
        <v>0</v>
      </c>
      <c r="E30" s="79">
        <f t="shared" si="6"/>
        <v>0</v>
      </c>
      <c r="F30" s="79">
        <f t="shared" si="6"/>
        <v>0</v>
      </c>
      <c r="G30" s="79">
        <f t="shared" si="6"/>
        <v>0</v>
      </c>
      <c r="H30" s="79">
        <f t="shared" si="6"/>
        <v>0</v>
      </c>
      <c r="I30" s="79">
        <f t="shared" si="6"/>
        <v>0</v>
      </c>
      <c r="J30" s="79">
        <f t="shared" si="6"/>
        <v>0</v>
      </c>
      <c r="K30" s="79">
        <f t="shared" si="6"/>
        <v>0</v>
      </c>
      <c r="L30" s="79">
        <f t="shared" si="6"/>
        <v>0</v>
      </c>
      <c r="M30" s="79">
        <f t="shared" si="6"/>
        <v>0</v>
      </c>
      <c r="N30" s="79">
        <f t="shared" si="6"/>
        <v>0</v>
      </c>
      <c r="O30" s="80">
        <f t="shared" si="0"/>
        <v>0</v>
      </c>
      <c r="P30" s="15"/>
      <c r="Q30" s="91">
        <f t="shared" si="3"/>
        <v>0</v>
      </c>
      <c r="R30" s="14"/>
      <c r="S30" s="13"/>
      <c r="T30" s="14"/>
      <c r="U30" s="61" t="s">
        <v>32</v>
      </c>
      <c r="V30" s="82"/>
      <c r="W30" s="14"/>
      <c r="X30" s="14"/>
      <c r="Y30" s="14"/>
      <c r="Z30" s="14"/>
      <c r="AA30" s="14"/>
    </row>
    <row r="31" spans="2:41" ht="16.5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3"/>
      <c r="Q31" s="2"/>
      <c r="R31" s="2"/>
      <c r="S31" s="2"/>
      <c r="T31" s="2"/>
      <c r="U31" s="61" t="s">
        <v>34</v>
      </c>
      <c r="V31" s="82"/>
      <c r="W31" s="1"/>
      <c r="X31" s="1"/>
      <c r="Y31" s="1"/>
      <c r="Z31" s="1"/>
      <c r="AA31" s="1"/>
    </row>
    <row r="32" spans="2:41" ht="24.95" customHeight="1"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3"/>
      <c r="R32" s="2"/>
      <c r="S32" s="2"/>
      <c r="T32" s="2"/>
      <c r="U32" s="61" t="s">
        <v>36</v>
      </c>
      <c r="V32" s="82"/>
      <c r="W32" s="1"/>
      <c r="X32" s="1"/>
      <c r="Y32" s="1"/>
      <c r="Z32" s="1"/>
      <c r="AA32" s="1"/>
    </row>
    <row r="33" spans="2:27" ht="20.100000000000001" customHeight="1"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R33" s="2"/>
      <c r="S33" s="2"/>
      <c r="T33" s="2"/>
      <c r="U33" s="61" t="s">
        <v>38</v>
      </c>
      <c r="V33" s="82"/>
      <c r="W33" s="1"/>
      <c r="X33" s="1"/>
      <c r="Y33" s="1"/>
      <c r="Z33" s="1"/>
      <c r="AA33" s="1"/>
    </row>
    <row r="34" spans="2:27" ht="20.100000000000001" customHeight="1"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7"/>
      <c r="R34" s="2"/>
      <c r="S34" s="2"/>
      <c r="T34" s="2"/>
      <c r="U34" s="1"/>
      <c r="V34" s="1"/>
      <c r="W34" s="1"/>
      <c r="X34" s="1"/>
      <c r="Y34" s="1"/>
      <c r="Z34" s="1"/>
      <c r="AA34" s="1"/>
    </row>
    <row r="35" spans="2:27" ht="20.100000000000001" customHeight="1">
      <c r="E35" s="4"/>
      <c r="F35" s="4"/>
      <c r="G35" s="4"/>
      <c r="H35" s="4"/>
      <c r="I35" s="4"/>
      <c r="J35" s="4"/>
      <c r="K35" s="4"/>
      <c r="L35" s="4"/>
      <c r="M35" s="4"/>
      <c r="N35" s="4"/>
      <c r="O35" s="6"/>
      <c r="P35" s="3"/>
      <c r="R35" s="2"/>
      <c r="S35" s="2"/>
      <c r="T35" s="2"/>
      <c r="U35" s="1"/>
      <c r="V35" s="1"/>
      <c r="W35" s="1"/>
      <c r="X35" s="1"/>
      <c r="Y35" s="1"/>
      <c r="Z35" s="1"/>
      <c r="AA35" s="1"/>
    </row>
    <row r="36" spans="2:27" ht="20.100000000000001" customHeight="1">
      <c r="E36" s="4"/>
      <c r="F36" s="4"/>
      <c r="G36" s="4"/>
      <c r="H36" s="4"/>
      <c r="I36" s="4"/>
      <c r="J36" s="4"/>
      <c r="K36" s="4"/>
      <c r="L36" s="4"/>
      <c r="M36" s="4"/>
      <c r="N36" s="4"/>
      <c r="O36" s="6"/>
      <c r="P36" s="3"/>
      <c r="R36" s="2"/>
      <c r="S36" s="2"/>
      <c r="T36" s="2"/>
      <c r="U36" s="1"/>
      <c r="V36" s="1"/>
      <c r="W36" s="1"/>
      <c r="X36" s="1"/>
      <c r="Y36" s="1"/>
      <c r="Z36" s="1"/>
      <c r="AA36" s="1"/>
    </row>
    <row r="37" spans="2:27" ht="20.100000000000001" customHeight="1">
      <c r="E37" s="4"/>
      <c r="F37" s="4"/>
      <c r="G37" s="4"/>
      <c r="H37" s="4"/>
      <c r="I37" s="4"/>
      <c r="J37" s="4"/>
      <c r="K37" s="4"/>
      <c r="L37" s="4"/>
      <c r="M37" s="4"/>
      <c r="N37" s="4"/>
      <c r="O37" s="6"/>
      <c r="P37" s="3"/>
      <c r="R37" s="2"/>
      <c r="S37" s="2"/>
      <c r="T37" s="2"/>
      <c r="U37" s="1"/>
      <c r="V37" s="1"/>
      <c r="W37" s="1"/>
      <c r="X37" s="1"/>
      <c r="Y37" s="1"/>
      <c r="Z37" s="1"/>
      <c r="AA37" s="1"/>
    </row>
    <row r="38" spans="2:27" ht="20.100000000000001" customHeight="1">
      <c r="E38" s="4"/>
      <c r="F38" s="4"/>
      <c r="G38" s="4"/>
      <c r="H38" s="4"/>
      <c r="I38" s="4"/>
      <c r="J38" s="4"/>
      <c r="K38" s="4"/>
      <c r="L38" s="4"/>
      <c r="M38" s="4"/>
      <c r="N38" s="4"/>
      <c r="O38" s="6"/>
      <c r="P38" s="3"/>
      <c r="R38" s="2"/>
      <c r="S38" s="2"/>
      <c r="T38" s="2"/>
      <c r="U38" s="1"/>
      <c r="V38" s="1"/>
      <c r="W38" s="1"/>
      <c r="X38" s="1"/>
      <c r="Y38" s="1"/>
      <c r="Z38" s="1"/>
      <c r="AA38" s="1"/>
    </row>
    <row r="39" spans="2:27" ht="20.100000000000001" customHeight="1">
      <c r="E39" s="4"/>
      <c r="F39" s="4"/>
      <c r="G39" s="4"/>
      <c r="H39" s="4"/>
      <c r="I39" s="4"/>
      <c r="J39" s="4"/>
      <c r="K39" s="4"/>
      <c r="L39" s="4"/>
      <c r="M39" s="4"/>
      <c r="N39" s="4"/>
      <c r="O39" s="6"/>
      <c r="P39" s="3"/>
      <c r="R39" s="2"/>
      <c r="S39" s="2"/>
      <c r="T39" s="2"/>
      <c r="U39" s="1"/>
      <c r="V39" s="1"/>
      <c r="W39" s="1"/>
      <c r="X39" s="1"/>
      <c r="Y39" s="1"/>
      <c r="Z39" s="1"/>
      <c r="AA39" s="1"/>
    </row>
    <row r="40" spans="2:27" ht="20.100000000000001" customHeight="1">
      <c r="E40" s="4"/>
      <c r="F40" s="4"/>
      <c r="G40" s="4"/>
      <c r="H40" s="4"/>
      <c r="I40" s="4"/>
      <c r="J40" s="4"/>
      <c r="K40" s="4"/>
      <c r="L40" s="4"/>
      <c r="M40" s="4"/>
      <c r="N40" s="4"/>
      <c r="O40" s="6"/>
      <c r="P40" s="3"/>
      <c r="R40" s="2"/>
      <c r="S40" s="2"/>
      <c r="T40" s="2"/>
      <c r="U40" s="1"/>
      <c r="V40" s="1"/>
      <c r="W40" s="1"/>
      <c r="X40" s="1"/>
      <c r="Y40" s="1"/>
      <c r="Z40" s="1"/>
      <c r="AA40" s="1"/>
    </row>
    <row r="41" spans="2:27" ht="20.100000000000001" customHeight="1">
      <c r="E41" s="4"/>
      <c r="F41" s="4"/>
      <c r="G41" s="4"/>
      <c r="H41" s="4"/>
      <c r="I41" s="4"/>
      <c r="J41" s="4"/>
      <c r="K41" s="4"/>
      <c r="L41" s="4"/>
      <c r="M41" s="4"/>
      <c r="N41" s="4"/>
      <c r="O41" s="6"/>
      <c r="P41" s="3"/>
      <c r="R41" s="2"/>
      <c r="S41" s="2"/>
      <c r="T41" s="2"/>
      <c r="U41" s="1"/>
      <c r="V41" s="1"/>
      <c r="W41" s="1"/>
      <c r="X41" s="1"/>
      <c r="Y41" s="1"/>
      <c r="Z41" s="1"/>
      <c r="AA41" s="1"/>
    </row>
    <row r="42" spans="2:27" ht="20.100000000000001" customHeight="1"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6"/>
      <c r="P42" s="3"/>
      <c r="R42" s="2"/>
      <c r="S42" s="2"/>
      <c r="T42" s="2"/>
      <c r="U42" s="1"/>
      <c r="V42" s="1"/>
      <c r="W42" s="1"/>
      <c r="X42" s="1"/>
      <c r="Y42" s="1"/>
      <c r="Z42" s="1"/>
      <c r="AA42" s="1"/>
    </row>
    <row r="43" spans="2:27" ht="20.100000000000001" customHeight="1"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/>
      <c r="P43" s="3"/>
      <c r="R43" s="2"/>
      <c r="S43" s="2"/>
      <c r="T43" s="2"/>
      <c r="U43" s="1"/>
      <c r="V43" s="1"/>
      <c r="W43" s="1"/>
      <c r="X43" s="1"/>
      <c r="Y43" s="1"/>
      <c r="Z43" s="1"/>
      <c r="AA43" s="1"/>
    </row>
    <row r="44" spans="2:27" ht="20.100000000000001" customHeight="1"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6"/>
      <c r="P44" s="3"/>
      <c r="R44" s="2"/>
      <c r="S44" s="2"/>
      <c r="T44" s="2"/>
      <c r="U44" s="1"/>
      <c r="V44" s="1"/>
      <c r="W44" s="1"/>
      <c r="X44" s="1"/>
      <c r="Y44" s="1"/>
      <c r="Z44" s="1"/>
      <c r="AA44" s="1"/>
    </row>
    <row r="45" spans="2:27" ht="20.100000000000001" customHeight="1"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6"/>
      <c r="P45" s="3"/>
      <c r="R45" s="2"/>
      <c r="S45" s="2"/>
      <c r="T45" s="2"/>
      <c r="U45" s="1"/>
      <c r="V45" s="1"/>
      <c r="W45" s="1"/>
      <c r="X45" s="1"/>
      <c r="Y45" s="1"/>
      <c r="Z45" s="1"/>
      <c r="AA45" s="1"/>
    </row>
    <row r="46" spans="2:27" ht="16.5"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6"/>
      <c r="P46" s="3"/>
      <c r="Q46" s="2"/>
      <c r="R46" s="2"/>
      <c r="S46" s="2"/>
      <c r="T46" s="2"/>
      <c r="U46" s="1"/>
      <c r="V46" s="1"/>
      <c r="W46" s="1"/>
      <c r="X46" s="1"/>
      <c r="Y46" s="1"/>
      <c r="Z46" s="1"/>
      <c r="AA46" s="1"/>
    </row>
  </sheetData>
  <phoneticPr fontId="35" type="noConversion"/>
  <conditionalFormatting sqref="AA4">
    <cfRule type="expression" dxfId="15" priority="5">
      <formula>$C$4&lt;0</formula>
    </cfRule>
    <cfRule type="expression" dxfId="14" priority="6">
      <formula>$C$4&gt;0</formula>
    </cfRule>
  </conditionalFormatting>
  <conditionalFormatting sqref="AA5">
    <cfRule type="expression" dxfId="13" priority="7">
      <formula>$C$5&lt;0</formula>
    </cfRule>
    <cfRule type="expression" dxfId="12" priority="8">
      <formula>$C$5&gt;0</formula>
    </cfRule>
  </conditionalFormatting>
  <conditionalFormatting sqref="AA6">
    <cfRule type="expression" dxfId="11" priority="9">
      <formula>$C$6&lt;0</formula>
    </cfRule>
    <cfRule type="expression" dxfId="10" priority="10">
      <formula>$C$6&gt;0</formula>
    </cfRule>
  </conditionalFormatting>
  <conditionalFormatting sqref="AA7">
    <cfRule type="expression" dxfId="9" priority="17">
      <formula>$C$7&gt;0</formula>
    </cfRule>
    <cfRule type="expression" dxfId="8" priority="18">
      <formula>$C$7&lt;0</formula>
    </cfRule>
  </conditionalFormatting>
  <conditionalFormatting sqref="AA8">
    <cfRule type="expression" dxfId="7" priority="11">
      <formula>$C$8&lt;0</formula>
    </cfRule>
    <cfRule type="expression" dxfId="6" priority="12">
      <formula>$C$8&gt;0</formula>
    </cfRule>
  </conditionalFormatting>
  <conditionalFormatting sqref="AA9">
    <cfRule type="expression" dxfId="5" priority="15">
      <formula>$C$9&lt;0</formula>
    </cfRule>
    <cfRule type="expression" dxfId="4" priority="16">
      <formula>$C$9&gt;0</formula>
    </cfRule>
  </conditionalFormatting>
  <conditionalFormatting sqref="AA10">
    <cfRule type="expression" dxfId="3" priority="13">
      <formula>$C$10&lt;0</formula>
    </cfRule>
    <cfRule type="expression" dxfId="2" priority="14">
      <formula>$C$10&gt;0</formula>
    </cfRule>
  </conditionalFormatting>
  <conditionalFormatting sqref="AA11:AA12">
    <cfRule type="expression" dxfId="1" priority="1">
      <formula>$C$7&gt;0</formula>
    </cfRule>
    <cfRule type="expression" dxfId="0" priority="2">
      <formula>$C$7&lt;0</formula>
    </cfRule>
  </conditionalFormatting>
  <pageMargins left="0.4" right="0.4" top="0.4" bottom="0.4" header="0" footer="0"/>
  <pageSetup scale="64" fitToHeight="0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1.85546875" defaultRowHeight="15"/>
  <cols>
    <col min="1" max="1" width="3.5703125" style="27" customWidth="1"/>
    <col min="2" max="2" width="96.42578125" style="27" customWidth="1"/>
    <col min="3" max="16384" width="11.85546875" style="27"/>
  </cols>
  <sheetData>
    <row r="1" spans="2:2" ht="20.100000000000001" customHeight="1"/>
    <row r="2" spans="2:2" ht="105" customHeight="1">
      <c r="B2" s="28" t="s">
        <v>64</v>
      </c>
    </row>
  </sheetData>
  <phoneticPr fontId="35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ES - Dashboard profitti e perdi</vt:lpstr>
      <vt:lpstr>ES - Input dati</vt:lpstr>
      <vt:lpstr>VUOTO - Dashboard profitti e pe</vt:lpstr>
      <vt:lpstr>VUOTO Immissione dati</vt:lpstr>
      <vt:lpstr>- Dichiarazione di non responsa</vt:lpstr>
      <vt:lpstr>'ES - Dashboard profitti e perdi'!ListMonths</vt:lpstr>
      <vt:lpstr>'VUOTO - Dashboard profitti e pe'!ListMonths</vt:lpstr>
      <vt:lpstr>'ES - Dashboard profitti e perdi'!Print_Area</vt:lpstr>
      <vt:lpstr>'ES - Input dati'!Print_Area</vt:lpstr>
      <vt:lpstr>'VUOTO - Dashboard profitti e pe'!Print_Area</vt:lpstr>
      <vt:lpstr>'VUOTO Immissione dati'!Print_Area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Allison Okonczak</cp:lastModifiedBy>
  <dcterms:created xsi:type="dcterms:W3CDTF">2021-05-26T16:43:56Z</dcterms:created>
  <dcterms:modified xsi:type="dcterms:W3CDTF">2023-12-05T12:00:43Z</dcterms:modified>
  <cp:category/>
</cp:coreProperties>
</file>