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2 - Weloc-00462-20231004T130021Z-001/Batch 2 - Weloc-00462/Formatted files/it-IT/_content_pmo-templates - DE^JES^JFR^JIT^JPT^JJP/"/>
    </mc:Choice>
  </mc:AlternateContent>
  <xr:revisionPtr revIDLastSave="2" documentId="11_D24A5391C908A689DDDAD6A23F63B5D0C075985F" xr6:coauthVersionLast="47" xr6:coauthVersionMax="47" xr10:uidLastSave="{D5CB94E8-717D-4C9E-83E9-614770CF6C14}"/>
  <bookViews>
    <workbookView xWindow="-120" yWindow="-120" windowWidth="20730" windowHeight="11160" tabRatio="500" xr2:uid="{00000000-000D-0000-FFFF-FFFF00000000}"/>
  </bookViews>
  <sheets>
    <sheet name="Pianificazione delle risorse PM" sheetId="1" r:id="rId1"/>
    <sheet name="- Dichiarazione di non responsa" sheetId="2" r:id="rId2"/>
  </sheets>
  <externalReferences>
    <externalReference r:id="rId3"/>
  </externalReferences>
  <definedNames>
    <definedName name="_xlnm.Print_Area" localSheetId="0">'Pianificazione delle risorse PM'!$B$1:$AF$134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E35" i="1" l="1"/>
  <c r="AF35" i="1"/>
  <c r="AE36" i="1"/>
  <c r="AF36" i="1"/>
  <c r="AE37" i="1"/>
  <c r="AF37" i="1"/>
  <c r="AE38" i="1"/>
  <c r="AF38" i="1"/>
  <c r="AE39" i="1"/>
  <c r="AF39" i="1"/>
  <c r="AE40" i="1"/>
  <c r="AF40" i="1"/>
  <c r="AE41" i="1"/>
  <c r="AF41" i="1"/>
  <c r="AE42" i="1"/>
  <c r="AF42" i="1"/>
  <c r="AE43" i="1"/>
  <c r="AF43" i="1"/>
  <c r="AE44" i="1"/>
  <c r="AF44" i="1"/>
  <c r="AE45" i="1"/>
  <c r="AF45" i="1"/>
  <c r="AE46" i="1"/>
  <c r="AF46" i="1"/>
  <c r="AE47" i="1"/>
  <c r="AF47" i="1"/>
  <c r="AE48" i="1"/>
  <c r="AF48" i="1"/>
  <c r="AF49" i="1"/>
  <c r="AE86" i="1"/>
  <c r="AF86" i="1"/>
  <c r="AE87" i="1"/>
  <c r="AF87" i="1"/>
  <c r="AE88" i="1"/>
  <c r="AF88" i="1"/>
  <c r="AE89" i="1"/>
  <c r="AF89" i="1"/>
  <c r="AE90" i="1"/>
  <c r="AF90" i="1"/>
  <c r="AE91" i="1"/>
  <c r="AF91" i="1"/>
  <c r="AE92" i="1"/>
  <c r="AF92" i="1"/>
  <c r="AE93" i="1"/>
  <c r="AF93" i="1"/>
  <c r="AF94" i="1"/>
  <c r="AE67" i="1"/>
  <c r="AF67" i="1"/>
  <c r="AE68" i="1"/>
  <c r="AF68" i="1"/>
  <c r="AE69" i="1"/>
  <c r="AF69" i="1"/>
  <c r="AE70" i="1"/>
  <c r="AF70" i="1"/>
  <c r="AE71" i="1"/>
  <c r="AF71" i="1"/>
  <c r="AE72" i="1"/>
  <c r="AF72" i="1"/>
  <c r="AE73" i="1"/>
  <c r="AF73" i="1"/>
  <c r="AE74" i="1"/>
  <c r="AF74" i="1"/>
  <c r="AE75" i="1"/>
  <c r="AF75" i="1"/>
  <c r="AE76" i="1"/>
  <c r="AF76" i="1"/>
  <c r="AE77" i="1"/>
  <c r="AF77" i="1"/>
  <c r="AE78" i="1"/>
  <c r="AF78" i="1"/>
  <c r="AE79" i="1"/>
  <c r="AF79" i="1"/>
  <c r="AE80" i="1"/>
  <c r="AF80" i="1"/>
  <c r="AF81" i="1"/>
  <c r="AE51" i="1"/>
  <c r="AF51" i="1"/>
  <c r="AE52" i="1"/>
  <c r="AF52" i="1"/>
  <c r="AE53" i="1"/>
  <c r="AF53" i="1"/>
  <c r="AE54" i="1"/>
  <c r="AF54" i="1"/>
  <c r="AE55" i="1"/>
  <c r="AF55" i="1"/>
  <c r="AE56" i="1"/>
  <c r="AF56" i="1"/>
  <c r="AE57" i="1"/>
  <c r="AF57" i="1"/>
  <c r="AE58" i="1"/>
  <c r="AF58" i="1"/>
  <c r="AE59" i="1"/>
  <c r="AF59" i="1"/>
  <c r="AE60" i="1"/>
  <c r="AF60" i="1"/>
  <c r="AE61" i="1"/>
  <c r="AF61" i="1"/>
  <c r="AE62" i="1"/>
  <c r="AF62" i="1"/>
  <c r="AE63" i="1"/>
  <c r="AF63" i="1"/>
  <c r="AE64" i="1"/>
  <c r="AF64" i="1"/>
  <c r="AF65" i="1"/>
  <c r="AF96" i="1"/>
  <c r="C131" i="1"/>
  <c r="AE101" i="1"/>
  <c r="AE102" i="1"/>
  <c r="AE103" i="1"/>
  <c r="AE104" i="1"/>
  <c r="AE105" i="1"/>
  <c r="AE106" i="1"/>
  <c r="AE107" i="1"/>
  <c r="AE108" i="1"/>
  <c r="AE111" i="1"/>
  <c r="AE112" i="1"/>
  <c r="AE113" i="1"/>
  <c r="AE114" i="1"/>
  <c r="AE115" i="1"/>
  <c r="AE116" i="1"/>
  <c r="AE117" i="1"/>
  <c r="AE118" i="1"/>
  <c r="AE121" i="1"/>
  <c r="AE122" i="1"/>
  <c r="AE123" i="1"/>
  <c r="AE124" i="1"/>
  <c r="AE125" i="1"/>
  <c r="AE126" i="1"/>
  <c r="AE127" i="1"/>
  <c r="AE128" i="1"/>
  <c r="C132" i="1"/>
  <c r="C133" i="1"/>
  <c r="C134" i="1"/>
  <c r="H49" i="1"/>
  <c r="H94" i="1"/>
  <c r="H65" i="1"/>
  <c r="H81" i="1"/>
  <c r="H96" i="1"/>
  <c r="H3" i="1"/>
  <c r="H128" i="1"/>
  <c r="I108" i="1"/>
  <c r="AD128" i="1"/>
  <c r="AC128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H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H33" i="1"/>
  <c r="AD49" i="1"/>
  <c r="AD96" i="1"/>
  <c r="AC49" i="1"/>
  <c r="AB49" i="1"/>
  <c r="AB96" i="1"/>
  <c r="AA49" i="1"/>
  <c r="Z49" i="1"/>
  <c r="Z96" i="1"/>
  <c r="Y49" i="1"/>
  <c r="X49" i="1"/>
  <c r="X96" i="1"/>
  <c r="W49" i="1"/>
  <c r="V49" i="1"/>
  <c r="V96" i="1"/>
  <c r="U49" i="1"/>
  <c r="T49" i="1"/>
  <c r="T96" i="1"/>
  <c r="S49" i="1"/>
  <c r="R49" i="1"/>
  <c r="R96" i="1"/>
  <c r="Q49" i="1"/>
  <c r="P49" i="1"/>
  <c r="P96" i="1"/>
  <c r="O49" i="1"/>
  <c r="N49" i="1"/>
  <c r="N96" i="1"/>
  <c r="M49" i="1"/>
  <c r="L49" i="1"/>
  <c r="L96" i="1"/>
  <c r="K49" i="1"/>
  <c r="J49" i="1"/>
  <c r="J96" i="1"/>
  <c r="I49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K96" i="1"/>
  <c r="O96" i="1"/>
  <c r="S96" i="1"/>
  <c r="W96" i="1"/>
  <c r="AA96" i="1"/>
  <c r="I96" i="1"/>
  <c r="M96" i="1"/>
  <c r="Q96" i="1"/>
  <c r="U96" i="1"/>
  <c r="Y96" i="1"/>
  <c r="AC96" i="1"/>
  <c r="AE81" i="1"/>
  <c r="AE65" i="1"/>
  <c r="AE94" i="1"/>
  <c r="AE49" i="1"/>
  <c r="AE96" i="1"/>
</calcChain>
</file>

<file path=xl/sharedStrings.xml><?xml version="1.0" encoding="utf-8"?>
<sst xmlns="http://schemas.openxmlformats.org/spreadsheetml/2006/main" count="186" uniqueCount="71">
  <si>
    <t xml:space="preserve"> </t>
  </si>
  <si>
    <t>SOFTWARE</t>
  </si>
  <si>
    <t>HARDWARE</t>
  </si>
  <si>
    <t>Team Leader</t>
  </si>
  <si>
    <t>MODELLO DI PIANIFICAZIONE DELLE RISORSE PMO</t>
  </si>
  <si>
    <t xml:space="preserve">È possibile applicare un colore di riempimento alle celle per indicare le date di inizio e di fine, come illustrato di seguito. </t>
  </si>
  <si>
    <t>PANORAMICA PROGETTO 1</t>
  </si>
  <si>
    <t>INIZIO FASE</t>
  </si>
  <si>
    <t>FINE FASE</t>
  </si>
  <si>
    <t>FASI PROGETTO</t>
  </si>
  <si>
    <t>FASE 1</t>
  </si>
  <si>
    <t>FASE 2</t>
  </si>
  <si>
    <t>FASE 3</t>
  </si>
  <si>
    <t>FASE 4</t>
  </si>
  <si>
    <t>FASE 5</t>
  </si>
  <si>
    <t>FASE 6</t>
  </si>
  <si>
    <t>FASE 7</t>
  </si>
  <si>
    <t>PANORAMICA PROGETTO 2</t>
  </si>
  <si>
    <t>PANORAMICA PROGETTO 3</t>
  </si>
  <si>
    <t xml:space="preserve">Il numero dei giorni lavorativi totali è stato calcolato per ogni mese ed è elencato sotto il mese e l'anno rappresentati. Inserisci il numero previsto di giorni lavorativi nelle celle corrispondenti per ogni ruolo. </t>
  </si>
  <si>
    <t>Si presuppone 8 ore al giorno per una settimana lavorativa di 40 ore.</t>
  </si>
  <si>
    <t>REQUISITI DELLE RISORSE</t>
  </si>
  <si>
    <t>RICHIESTA</t>
  </si>
  <si>
    <t>PREVISTA</t>
  </si>
  <si>
    <t>TOTALE</t>
  </si>
  <si>
    <t>COSTO TOTALE</t>
  </si>
  <si>
    <t>NOME PROGETTO/FASE</t>
  </si>
  <si>
    <t>TIPO DI RISORSA</t>
  </si>
  <si>
    <t>QT.À</t>
  </si>
  <si>
    <t>RETRIBUZIONE</t>
  </si>
  <si>
    <t>DATA DI INIZIO</t>
  </si>
  <si>
    <t>DATA DI FINE</t>
  </si>
  <si>
    <t>ORE</t>
  </si>
  <si>
    <t>ASSEGNATI</t>
  </si>
  <si>
    <t>PROGETTO 1</t>
  </si>
  <si>
    <t>Fase 1</t>
  </si>
  <si>
    <t>Analista</t>
  </si>
  <si>
    <t>Fase 2</t>
  </si>
  <si>
    <t>Sviluppatore</t>
  </si>
  <si>
    <t>Responsabile qualità</t>
  </si>
  <si>
    <t>Fase 3</t>
  </si>
  <si>
    <t>Analista PHP</t>
  </si>
  <si>
    <t>Esperto in materia</t>
  </si>
  <si>
    <t>Fase 4</t>
  </si>
  <si>
    <t>Fase 5</t>
  </si>
  <si>
    <t>Fase 6</t>
  </si>
  <si>
    <t>Fase 7</t>
  </si>
  <si>
    <t>SUBTOTALE</t>
  </si>
  <si>
    <t xml:space="preserve">PROGETTO 2 </t>
  </si>
  <si>
    <t xml:space="preserve">PROGETTO 3 </t>
  </si>
  <si>
    <t>AUMENTO DEL PERSONALE / CONSULENTI</t>
  </si>
  <si>
    <t>NOME PROGETTO</t>
  </si>
  <si>
    <t>RUOLO</t>
  </si>
  <si>
    <t>Progetto 1</t>
  </si>
  <si>
    <t>Ruolo 1</t>
  </si>
  <si>
    <t>ORE TOTALI</t>
  </si>
  <si>
    <t>TOTALI PERSONALE PREVISTO</t>
  </si>
  <si>
    <t xml:space="preserve">Inserisci l'importo previsto da spendere al mese per ogni voce di riga. </t>
  </si>
  <si>
    <t>SPESE AGGIUNTIVE</t>
  </si>
  <si>
    <t>DESCRIZIONE</t>
  </si>
  <si>
    <t>ASSISTENZA</t>
  </si>
  <si>
    <t>ATTREZZATURA</t>
  </si>
  <si>
    <t>ALTRO</t>
  </si>
  <si>
    <t>PROGETTO 2</t>
  </si>
  <si>
    <t>PROGETTO 3</t>
  </si>
  <si>
    <t>PREVISIONE SPESE TOTALI</t>
  </si>
  <si>
    <t>RISORSE DEL PERSONALE TOTALI</t>
  </si>
  <si>
    <t>SPESE AGGIUNTIVE TOTALI</t>
  </si>
  <si>
    <t>RISERVA DI GESTIONE (10%)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</si>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</sst>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5" formatCode="mm/dd/yyyy"/>
    <numFmt numFmtId="166" formatCode="_(&quot;$&quot;* #,##0_);_(&quot;$&quot;* \(#,##0\);_(&quot;$&quot;* &quot;-&quot;??_);_(@_)"/>
  </numFmts>
  <fonts count="28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entury Gothic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entury Gothic"/>
      <family val="1"/>
    </font>
    <font>
      <sz val="12"/>
      <color theme="1"/>
      <name val="Calibri"/>
      <family val="2"/>
      <scheme val="minor"/>
    </font>
    <font>
      <b/>
      <sz val="10"/>
      <name val="Century Gothic"/>
      <family val="1"/>
    </font>
    <font>
      <b/>
      <sz val="12"/>
      <name val="Century Gothic"/>
      <family val="1"/>
    </font>
    <font>
      <sz val="10"/>
      <name val="Century Gothic"/>
      <family val="1"/>
    </font>
    <font>
      <b/>
      <sz val="10"/>
      <color indexed="8"/>
      <name val="Century Gothic"/>
      <family val="1"/>
    </font>
    <font>
      <b/>
      <sz val="10"/>
      <color indexed="17"/>
      <name val="Century Gothic"/>
      <family val="1"/>
    </font>
    <font>
      <sz val="10"/>
      <color indexed="22"/>
      <name val="Century Gothic"/>
      <family val="1"/>
    </font>
    <font>
      <sz val="10"/>
      <color indexed="8"/>
      <name val="Century Gothic"/>
      <family val="1"/>
    </font>
    <font>
      <b/>
      <sz val="11"/>
      <color theme="0"/>
      <name val="Century Gothic"/>
      <family val="1"/>
    </font>
    <font>
      <sz val="10"/>
      <color theme="0"/>
      <name val="Century Gothic"/>
      <family val="1"/>
    </font>
    <font>
      <sz val="11"/>
      <name val="Century Gothic"/>
      <family val="1"/>
    </font>
    <font>
      <b/>
      <sz val="10"/>
      <color theme="1"/>
      <name val="Century Gothic"/>
      <family val="1"/>
    </font>
    <font>
      <b/>
      <sz val="14"/>
      <name val="Century Gothic"/>
      <family val="1"/>
    </font>
    <font>
      <sz val="9"/>
      <name val="Century Gothic"/>
      <family val="1"/>
    </font>
    <font>
      <i/>
      <sz val="10"/>
      <name val="Century Gothic"/>
      <family val="1"/>
    </font>
    <font>
      <b/>
      <sz val="22"/>
      <color theme="1" tint="0.34998626667073579"/>
      <name val="Century Gothic"/>
      <family val="1"/>
    </font>
    <font>
      <b/>
      <sz val="22"/>
      <color theme="8" tint="-0.499984740745262"/>
      <name val="Century Gothic"/>
      <family val="1"/>
    </font>
    <font>
      <sz val="22"/>
      <color theme="1" tint="0.499984740745262"/>
      <name val="Century Gothic"/>
      <family val="1"/>
    </font>
    <font>
      <sz val="22"/>
      <color theme="1"/>
      <name val="Arial"/>
      <family val="2"/>
    </font>
    <font>
      <u/>
      <sz val="22"/>
      <color theme="0"/>
      <name val="Century Gothic Bold"/>
    </font>
  </fonts>
  <fills count="1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45D0C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2E8F1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</fills>
  <borders count="38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double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/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/>
      <bottom style="double">
        <color theme="0" tint="-0.249977111117893"/>
      </bottom>
      <diagonal/>
    </border>
    <border>
      <left style="thin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44" fontId="8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66">
    <xf numFmtId="0" fontId="0" fillId="0" borderId="0" xfId="0"/>
    <xf numFmtId="0" fontId="6" fillId="0" borderId="0" xfId="3"/>
    <xf numFmtId="0" fontId="1" fillId="0" borderId="1" xfId="3" applyFont="1" applyBorder="1" applyAlignment="1">
      <alignment horizontal="left" vertical="center" wrapText="1" indent="2"/>
    </xf>
    <xf numFmtId="0" fontId="9" fillId="0" borderId="0" xfId="0" applyFont="1"/>
    <xf numFmtId="0" fontId="9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4" fontId="11" fillId="0" borderId="0" xfId="0" applyNumberFormat="1" applyFont="1" applyAlignment="1">
      <alignment horizontal="left" vertical="center"/>
    </xf>
    <xf numFmtId="0" fontId="11" fillId="0" borderId="0" xfId="0" applyFont="1" applyAlignment="1" applyProtection="1">
      <alignment vertical="center"/>
      <protection locked="0"/>
    </xf>
    <xf numFmtId="14" fontId="11" fillId="0" borderId="0" xfId="0" applyNumberFormat="1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14" fontId="14" fillId="0" borderId="0" xfId="0" applyNumberFormat="1" applyFont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5" fillId="0" borderId="0" xfId="0" applyFont="1" applyAlignment="1" applyProtection="1">
      <alignment vertical="center"/>
      <protection locked="0"/>
    </xf>
    <xf numFmtId="164" fontId="15" fillId="0" borderId="0" xfId="0" applyNumberFormat="1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vertical="center"/>
    </xf>
    <xf numFmtId="0" fontId="7" fillId="7" borderId="8" xfId="0" applyFont="1" applyFill="1" applyBorder="1" applyAlignment="1">
      <alignment horizontal="left" vertical="center" indent="1"/>
    </xf>
    <xf numFmtId="0" fontId="7" fillId="7" borderId="9" xfId="0" applyFont="1" applyFill="1" applyBorder="1" applyAlignment="1">
      <alignment vertical="center"/>
    </xf>
    <xf numFmtId="0" fontId="7" fillId="7" borderId="10" xfId="0" applyFont="1" applyFill="1" applyBorder="1" applyAlignment="1">
      <alignment horizontal="left" vertical="center" indent="1"/>
    </xf>
    <xf numFmtId="0" fontId="7" fillId="7" borderId="11" xfId="0" applyFont="1" applyFill="1" applyBorder="1" applyAlignment="1">
      <alignment vertical="center"/>
    </xf>
    <xf numFmtId="0" fontId="9" fillId="0" borderId="8" xfId="0" applyFont="1" applyBorder="1" applyAlignment="1">
      <alignment horizontal="left" vertical="center" indent="1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horizontal="left" vertical="center" indent="1"/>
    </xf>
    <xf numFmtId="0" fontId="9" fillId="0" borderId="11" xfId="0" applyFont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left" vertical="center" indent="1"/>
    </xf>
    <xf numFmtId="0" fontId="9" fillId="2" borderId="6" xfId="0" applyFont="1" applyFill="1" applyBorder="1" applyAlignment="1" applyProtection="1">
      <alignment horizontal="center" vertical="center"/>
      <protection locked="0"/>
    </xf>
    <xf numFmtId="164" fontId="9" fillId="2" borderId="6" xfId="0" applyNumberFormat="1" applyFont="1" applyFill="1" applyBorder="1" applyAlignment="1" applyProtection="1">
      <alignment vertical="center"/>
      <protection locked="0"/>
    </xf>
    <xf numFmtId="164" fontId="13" fillId="2" borderId="6" xfId="0" applyNumberFormat="1" applyFont="1" applyFill="1" applyBorder="1" applyAlignment="1" applyProtection="1">
      <alignment horizontal="center" vertical="center"/>
      <protection locked="0"/>
    </xf>
    <xf numFmtId="164" fontId="9" fillId="2" borderId="6" xfId="0" applyNumberFormat="1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14" fontId="9" fillId="2" borderId="6" xfId="0" applyNumberFormat="1" applyFont="1" applyFill="1" applyBorder="1" applyAlignment="1">
      <alignment horizontal="right" vertical="center"/>
    </xf>
    <xf numFmtId="14" fontId="14" fillId="2" borderId="6" xfId="0" applyNumberFormat="1" applyFont="1" applyFill="1" applyBorder="1" applyAlignment="1">
      <alignment horizontal="left" vertical="center"/>
    </xf>
    <xf numFmtId="0" fontId="11" fillId="2" borderId="6" xfId="0" applyFont="1" applyFill="1" applyBorder="1" applyAlignment="1">
      <alignment vertical="center"/>
    </xf>
    <xf numFmtId="0" fontId="7" fillId="7" borderId="10" xfId="0" applyFont="1" applyFill="1" applyBorder="1" applyAlignment="1">
      <alignment horizontal="left" wrapText="1" indent="1"/>
    </xf>
    <xf numFmtId="0" fontId="7" fillId="7" borderId="14" xfId="0" applyFont="1" applyFill="1" applyBorder="1" applyAlignment="1">
      <alignment horizontal="left" vertical="top" wrapText="1" indent="1"/>
    </xf>
    <xf numFmtId="0" fontId="7" fillId="7" borderId="10" xfId="0" applyFont="1" applyFill="1" applyBorder="1" applyAlignment="1">
      <alignment horizontal="center" wrapText="1"/>
    </xf>
    <xf numFmtId="0" fontId="7" fillId="7" borderId="14" xfId="0" applyFont="1" applyFill="1" applyBorder="1" applyAlignment="1">
      <alignment horizontal="center" vertical="top" wrapText="1"/>
    </xf>
    <xf numFmtId="0" fontId="7" fillId="7" borderId="13" xfId="0" applyFont="1" applyFill="1" applyBorder="1" applyAlignment="1">
      <alignment horizontal="center"/>
    </xf>
    <xf numFmtId="3" fontId="7" fillId="7" borderId="7" xfId="0" applyNumberFormat="1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/>
    </xf>
    <xf numFmtId="3" fontId="7" fillId="7" borderId="14" xfId="0" applyNumberFormat="1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9" fillId="8" borderId="6" xfId="0" applyFont="1" applyFill="1" applyBorder="1" applyAlignment="1" applyProtection="1">
      <alignment horizontal="center" vertical="center"/>
      <protection locked="0"/>
    </xf>
    <xf numFmtId="0" fontId="9" fillId="9" borderId="6" xfId="0" applyFont="1" applyFill="1" applyBorder="1" applyAlignment="1" applyProtection="1">
      <alignment horizontal="center" vertical="center"/>
      <protection locked="0"/>
    </xf>
    <xf numFmtId="0" fontId="9" fillId="10" borderId="6" xfId="0" applyFont="1" applyFill="1" applyBorder="1" applyAlignment="1" applyProtection="1">
      <alignment horizontal="center" vertical="center"/>
      <protection locked="0"/>
    </xf>
    <xf numFmtId="0" fontId="9" fillId="11" borderId="6" xfId="0" applyFont="1" applyFill="1" applyBorder="1" applyAlignment="1" applyProtection="1">
      <alignment horizontal="center" vertical="center"/>
      <protection locked="0"/>
    </xf>
    <xf numFmtId="0" fontId="9" fillId="12" borderId="6" xfId="0" applyFont="1" applyFill="1" applyBorder="1" applyAlignment="1" applyProtection="1">
      <alignment horizontal="center" vertical="center"/>
      <protection locked="0"/>
    </xf>
    <xf numFmtId="0" fontId="9" fillId="13" borderId="6" xfId="0" applyFont="1" applyFill="1" applyBorder="1" applyAlignment="1" applyProtection="1">
      <alignment horizontal="center" vertical="center"/>
      <protection locked="0"/>
    </xf>
    <xf numFmtId="164" fontId="9" fillId="13" borderId="6" xfId="0" applyNumberFormat="1" applyFont="1" applyFill="1" applyBorder="1" applyAlignment="1" applyProtection="1">
      <alignment horizontal="center" vertical="center"/>
      <protection locked="0"/>
    </xf>
    <xf numFmtId="0" fontId="7" fillId="4" borderId="18" xfId="0" applyFont="1" applyFill="1" applyBorder="1" applyAlignment="1">
      <alignment vertical="center"/>
    </xf>
    <xf numFmtId="0" fontId="17" fillId="4" borderId="19" xfId="0" applyFont="1" applyFill="1" applyBorder="1" applyAlignment="1">
      <alignment vertical="center"/>
    </xf>
    <xf numFmtId="44" fontId="17" fillId="4" borderId="19" xfId="4" applyFont="1" applyFill="1" applyBorder="1" applyAlignment="1">
      <alignment vertical="center"/>
    </xf>
    <xf numFmtId="14" fontId="7" fillId="4" borderId="19" xfId="4" applyNumberFormat="1" applyFont="1" applyFill="1" applyBorder="1" applyAlignment="1">
      <alignment horizontal="right" vertical="center"/>
    </xf>
    <xf numFmtId="14" fontId="7" fillId="4" borderId="20" xfId="4" applyNumberFormat="1" applyFont="1" applyFill="1" applyBorder="1" applyAlignment="1">
      <alignment horizontal="right" vertical="center" indent="1"/>
    </xf>
    <xf numFmtId="0" fontId="7" fillId="7" borderId="22" xfId="0" applyFont="1" applyFill="1" applyBorder="1" applyAlignment="1">
      <alignment horizontal="center"/>
    </xf>
    <xf numFmtId="3" fontId="7" fillId="7" borderId="23" xfId="0" applyNumberFormat="1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vertical="top" wrapText="1"/>
    </xf>
    <xf numFmtId="0" fontId="7" fillId="4" borderId="27" xfId="0" applyFont="1" applyFill="1" applyBorder="1" applyAlignment="1">
      <alignment horizontal="center" wrapText="1"/>
    </xf>
    <xf numFmtId="0" fontId="7" fillId="4" borderId="28" xfId="0" applyFont="1" applyFill="1" applyBorder="1" applyAlignment="1">
      <alignment horizontal="center" vertical="top" wrapText="1"/>
    </xf>
    <xf numFmtId="0" fontId="18" fillId="0" borderId="0" xfId="0" applyFont="1" applyAlignment="1">
      <alignment vertical="center"/>
    </xf>
    <xf numFmtId="0" fontId="11" fillId="0" borderId="7" xfId="0" applyFont="1" applyBorder="1" applyAlignment="1" applyProtection="1">
      <alignment horizontal="left" vertical="center" wrapText="1" inden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44" fontId="11" fillId="0" borderId="7" xfId="4" applyFont="1" applyFill="1" applyBorder="1" applyAlignment="1" applyProtection="1">
      <alignment vertical="center" wrapText="1"/>
      <protection locked="0"/>
    </xf>
    <xf numFmtId="0" fontId="11" fillId="0" borderId="6" xfId="0" applyFont="1" applyBorder="1" applyAlignment="1" applyProtection="1">
      <alignment horizontal="left" vertical="center" wrapText="1" inden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44" fontId="11" fillId="0" borderId="6" xfId="4" applyFont="1" applyFill="1" applyBorder="1" applyAlignment="1" applyProtection="1">
      <alignment vertical="center" wrapText="1"/>
      <protection locked="0"/>
    </xf>
    <xf numFmtId="0" fontId="11" fillId="0" borderId="16" xfId="0" applyFont="1" applyBorder="1" applyAlignment="1" applyProtection="1">
      <alignment horizontal="left" vertical="center" wrapText="1" indent="1"/>
      <protection locked="0"/>
    </xf>
    <xf numFmtId="0" fontId="11" fillId="0" borderId="16" xfId="0" applyFont="1" applyBorder="1" applyAlignment="1" applyProtection="1">
      <alignment horizontal="center" vertical="center" wrapText="1"/>
      <protection locked="0"/>
    </xf>
    <xf numFmtId="44" fontId="11" fillId="0" borderId="16" xfId="4" applyFont="1" applyFill="1" applyBorder="1" applyAlignment="1" applyProtection="1">
      <alignment vertical="center" wrapText="1"/>
      <protection locked="0"/>
    </xf>
    <xf numFmtId="3" fontId="15" fillId="14" borderId="20" xfId="0" applyNumberFormat="1" applyFont="1" applyFill="1" applyBorder="1" applyAlignment="1">
      <alignment horizontal="center" vertical="center"/>
    </xf>
    <xf numFmtId="3" fontId="15" fillId="14" borderId="17" xfId="0" applyNumberFormat="1" applyFont="1" applyFill="1" applyBorder="1" applyAlignment="1">
      <alignment horizontal="center" vertical="center"/>
    </xf>
    <xf numFmtId="3" fontId="15" fillId="14" borderId="2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1" fontId="15" fillId="0" borderId="7" xfId="0" applyNumberFormat="1" applyFont="1" applyBorder="1" applyAlignment="1">
      <alignment horizontal="center" vertical="center"/>
    </xf>
    <xf numFmtId="1" fontId="15" fillId="0" borderId="23" xfId="0" applyNumberFormat="1" applyFont="1" applyBorder="1" applyAlignment="1">
      <alignment horizontal="center" vertical="center"/>
    </xf>
    <xf numFmtId="1" fontId="15" fillId="0" borderId="6" xfId="0" applyNumberFormat="1" applyFont="1" applyBorder="1" applyAlignment="1">
      <alignment horizontal="center" vertical="center"/>
    </xf>
    <xf numFmtId="1" fontId="15" fillId="0" borderId="24" xfId="0" applyNumberFormat="1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/>
    </xf>
    <xf numFmtId="1" fontId="15" fillId="0" borderId="25" xfId="0" applyNumberFormat="1" applyFont="1" applyBorder="1" applyAlignment="1">
      <alignment horizontal="center" vertical="center"/>
    </xf>
    <xf numFmtId="1" fontId="11" fillId="14" borderId="28" xfId="0" applyNumberFormat="1" applyFont="1" applyFill="1" applyBorder="1" applyAlignment="1">
      <alignment horizontal="center" vertical="center"/>
    </xf>
    <xf numFmtId="44" fontId="12" fillId="5" borderId="3" xfId="0" applyNumberFormat="1" applyFont="1" applyFill="1" applyBorder="1" applyAlignment="1">
      <alignment vertical="center"/>
    </xf>
    <xf numFmtId="165" fontId="11" fillId="0" borderId="2" xfId="0" applyNumberFormat="1" applyFont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>
      <alignment horizontal="center" vertical="center"/>
    </xf>
    <xf numFmtId="165" fontId="11" fillId="0" borderId="4" xfId="0" applyNumberFormat="1" applyFont="1" applyBorder="1" applyAlignment="1" applyProtection="1">
      <alignment horizontal="center" vertical="center"/>
      <protection locked="0"/>
    </xf>
    <xf numFmtId="0" fontId="7" fillId="7" borderId="11" xfId="0" applyFont="1" applyFill="1" applyBorder="1" applyAlignment="1">
      <alignment horizontal="center" wrapText="1"/>
    </xf>
    <xf numFmtId="0" fontId="7" fillId="7" borderId="15" xfId="0" applyFont="1" applyFill="1" applyBorder="1" applyAlignment="1">
      <alignment horizontal="center" vertical="top"/>
    </xf>
    <xf numFmtId="165" fontId="11" fillId="0" borderId="3" xfId="4" applyNumberFormat="1" applyFont="1" applyFill="1" applyBorder="1" applyAlignment="1" applyProtection="1">
      <alignment horizontal="center" vertical="center"/>
      <protection locked="0"/>
    </xf>
    <xf numFmtId="165" fontId="11" fillId="0" borderId="2" xfId="4" applyNumberFormat="1" applyFont="1" applyFill="1" applyBorder="1" applyAlignment="1" applyProtection="1">
      <alignment horizontal="center" vertical="center"/>
      <protection locked="0"/>
    </xf>
    <xf numFmtId="165" fontId="11" fillId="0" borderId="21" xfId="4" applyNumberFormat="1" applyFont="1" applyFill="1" applyBorder="1" applyAlignment="1" applyProtection="1">
      <alignment horizontal="center" vertical="center"/>
      <protection locked="0"/>
    </xf>
    <xf numFmtId="0" fontId="7" fillId="7" borderId="31" xfId="0" applyFont="1" applyFill="1" applyBorder="1" applyAlignment="1">
      <alignment horizontal="center" wrapText="1"/>
    </xf>
    <xf numFmtId="0" fontId="7" fillId="7" borderId="5" xfId="0" applyFont="1" applyFill="1" applyBorder="1" applyAlignment="1">
      <alignment horizontal="center" vertical="top" wrapText="1"/>
    </xf>
    <xf numFmtId="165" fontId="11" fillId="0" borderId="5" xfId="4" applyNumberFormat="1" applyFont="1" applyFill="1" applyBorder="1" applyAlignment="1" applyProtection="1">
      <alignment horizontal="center" vertical="center"/>
      <protection locked="0"/>
    </xf>
    <xf numFmtId="165" fontId="11" fillId="0" borderId="4" xfId="4" applyNumberFormat="1" applyFont="1" applyFill="1" applyBorder="1" applyAlignment="1" applyProtection="1">
      <alignment horizontal="center" vertical="center"/>
      <protection locked="0"/>
    </xf>
    <xf numFmtId="165" fontId="11" fillId="0" borderId="30" xfId="4" applyNumberFormat="1" applyFont="1" applyFill="1" applyBorder="1" applyAlignment="1" applyProtection="1">
      <alignment horizontal="center" vertical="center"/>
      <protection locked="0"/>
    </xf>
    <xf numFmtId="0" fontId="7" fillId="7" borderId="10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0" fontId="7" fillId="7" borderId="22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44" fontId="15" fillId="14" borderId="20" xfId="0" applyNumberFormat="1" applyFont="1" applyFill="1" applyBorder="1" applyAlignment="1">
      <alignment horizontal="center" vertical="center"/>
    </xf>
    <xf numFmtId="44" fontId="15" fillId="14" borderId="17" xfId="0" applyNumberFormat="1" applyFont="1" applyFill="1" applyBorder="1" applyAlignment="1">
      <alignment horizontal="center" vertical="center"/>
    </xf>
    <xf numFmtId="44" fontId="15" fillId="14" borderId="26" xfId="0" applyNumberFormat="1" applyFont="1" applyFill="1" applyBorder="1" applyAlignment="1">
      <alignment horizontal="center" vertical="center"/>
    </xf>
    <xf numFmtId="44" fontId="12" fillId="6" borderId="20" xfId="0" applyNumberFormat="1" applyFont="1" applyFill="1" applyBorder="1" applyAlignment="1">
      <alignment vertical="center"/>
    </xf>
    <xf numFmtId="3" fontId="15" fillId="15" borderId="29" xfId="0" applyNumberFormat="1" applyFont="1" applyFill="1" applyBorder="1" applyAlignment="1">
      <alignment horizontal="center" vertical="center"/>
    </xf>
    <xf numFmtId="166" fontId="15" fillId="0" borderId="7" xfId="0" applyNumberFormat="1" applyFont="1" applyBorder="1" applyAlignment="1">
      <alignment horizontal="center" vertical="center"/>
    </xf>
    <xf numFmtId="166" fontId="15" fillId="0" borderId="23" xfId="0" applyNumberFormat="1" applyFont="1" applyBorder="1" applyAlignment="1">
      <alignment horizontal="center" vertical="center"/>
    </xf>
    <xf numFmtId="166" fontId="15" fillId="0" borderId="6" xfId="0" applyNumberFormat="1" applyFont="1" applyBorder="1" applyAlignment="1">
      <alignment horizontal="center" vertical="center"/>
    </xf>
    <xf numFmtId="166" fontId="15" fillId="0" borderId="24" xfId="0" applyNumberFormat="1" applyFont="1" applyBorder="1" applyAlignment="1">
      <alignment horizontal="center" vertical="center"/>
    </xf>
    <xf numFmtId="166" fontId="15" fillId="0" borderId="16" xfId="0" applyNumberFormat="1" applyFont="1" applyBorder="1" applyAlignment="1">
      <alignment horizontal="center" vertical="center"/>
    </xf>
    <xf numFmtId="166" fontId="15" fillId="0" borderId="25" xfId="0" applyNumberFormat="1" applyFont="1" applyBorder="1" applyAlignment="1">
      <alignment horizontal="center" vertical="center"/>
    </xf>
    <xf numFmtId="44" fontId="12" fillId="5" borderId="32" xfId="0" applyNumberFormat="1" applyFont="1" applyFill="1" applyBorder="1" applyAlignment="1">
      <alignment vertical="center"/>
    </xf>
    <xf numFmtId="44" fontId="12" fillId="5" borderId="33" xfId="0" applyNumberFormat="1" applyFont="1" applyFill="1" applyBorder="1" applyAlignment="1">
      <alignment vertical="center"/>
    </xf>
    <xf numFmtId="44" fontId="12" fillId="5" borderId="34" xfId="0" applyNumberFormat="1" applyFont="1" applyFill="1" applyBorder="1" applyAlignment="1">
      <alignment vertical="center"/>
    </xf>
    <xf numFmtId="0" fontId="7" fillId="7" borderId="11" xfId="0" applyFont="1" applyFill="1" applyBorder="1" applyAlignment="1">
      <alignment horizontal="center" vertical="center"/>
    </xf>
    <xf numFmtId="166" fontId="15" fillId="0" borderId="3" xfId="0" applyNumberFormat="1" applyFont="1" applyBorder="1" applyAlignment="1">
      <alignment horizontal="center" vertical="center"/>
    </xf>
    <xf numFmtId="166" fontId="15" fillId="0" borderId="2" xfId="0" applyNumberFormat="1" applyFont="1" applyBorder="1" applyAlignment="1">
      <alignment horizontal="center" vertical="center"/>
    </xf>
    <xf numFmtId="166" fontId="15" fillId="0" borderId="21" xfId="0" applyNumberFormat="1" applyFont="1" applyBorder="1" applyAlignment="1">
      <alignment horizontal="center" vertical="center"/>
    </xf>
    <xf numFmtId="0" fontId="7" fillId="4" borderId="35" xfId="0" applyFont="1" applyFill="1" applyBorder="1" applyAlignment="1">
      <alignment vertical="center"/>
    </xf>
    <xf numFmtId="0" fontId="17" fillId="4" borderId="36" xfId="0" applyFont="1" applyFill="1" applyBorder="1" applyAlignment="1">
      <alignment vertical="center"/>
    </xf>
    <xf numFmtId="44" fontId="17" fillId="4" borderId="36" xfId="4" applyFont="1" applyFill="1" applyBorder="1" applyAlignment="1">
      <alignment vertical="center"/>
    </xf>
    <xf numFmtId="14" fontId="7" fillId="4" borderId="36" xfId="4" applyNumberFormat="1" applyFont="1" applyFill="1" applyBorder="1" applyAlignment="1">
      <alignment horizontal="right" vertical="center"/>
    </xf>
    <xf numFmtId="14" fontId="7" fillId="4" borderId="37" xfId="4" applyNumberFormat="1" applyFont="1" applyFill="1" applyBorder="1" applyAlignment="1">
      <alignment horizontal="right" vertical="center" indent="1"/>
    </xf>
    <xf numFmtId="0" fontId="7" fillId="7" borderId="9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165" fontId="11" fillId="0" borderId="9" xfId="4" applyNumberFormat="1" applyFont="1" applyFill="1" applyBorder="1" applyAlignment="1" applyProtection="1">
      <alignment horizontal="center" vertical="center"/>
      <protection locked="0"/>
    </xf>
    <xf numFmtId="3" fontId="12" fillId="14" borderId="20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16" fillId="7" borderId="6" xfId="0" applyFont="1" applyFill="1" applyBorder="1" applyAlignment="1">
      <alignment horizontal="right" vertical="center" indent="1"/>
    </xf>
    <xf numFmtId="0" fontId="21" fillId="0" borderId="0" xfId="0" applyFont="1" applyAlignment="1">
      <alignment horizontal="right" vertical="center"/>
    </xf>
    <xf numFmtId="165" fontId="22" fillId="0" borderId="4" xfId="0" applyNumberFormat="1" applyFont="1" applyBorder="1" applyAlignment="1">
      <alignment horizontal="center" vertical="center"/>
    </xf>
    <xf numFmtId="165" fontId="11" fillId="0" borderId="2" xfId="0" applyNumberFormat="1" applyFont="1" applyBorder="1" applyAlignment="1">
      <alignment horizontal="center" vertical="center"/>
    </xf>
    <xf numFmtId="166" fontId="10" fillId="2" borderId="6" xfId="0" applyNumberFormat="1" applyFont="1" applyFill="1" applyBorder="1" applyAlignment="1">
      <alignment horizontal="left" vertical="center"/>
    </xf>
    <xf numFmtId="0" fontId="16" fillId="7" borderId="16" xfId="0" applyFont="1" applyFill="1" applyBorder="1" applyAlignment="1">
      <alignment horizontal="right" vertical="center" indent="1"/>
    </xf>
    <xf numFmtId="166" fontId="10" fillId="2" borderId="16" xfId="0" applyNumberFormat="1" applyFont="1" applyFill="1" applyBorder="1" applyAlignment="1">
      <alignment horizontal="left" vertical="center"/>
    </xf>
    <xf numFmtId="0" fontId="16" fillId="3" borderId="17" xfId="0" applyFont="1" applyFill="1" applyBorder="1" applyAlignment="1">
      <alignment horizontal="right" vertical="center" indent="1"/>
    </xf>
    <xf numFmtId="166" fontId="10" fillId="5" borderId="17" xfId="0" applyNumberFormat="1" applyFont="1" applyFill="1" applyBorder="1" applyAlignment="1">
      <alignment horizontal="left" vertical="center"/>
    </xf>
    <xf numFmtId="0" fontId="7" fillId="16" borderId="14" xfId="0" applyFont="1" applyFill="1" applyBorder="1" applyAlignment="1">
      <alignment horizontal="left" vertical="top" wrapText="1" indent="1"/>
    </xf>
    <xf numFmtId="0" fontId="7" fillId="16" borderId="14" xfId="0" applyFont="1" applyFill="1" applyBorder="1" applyAlignment="1">
      <alignment horizontal="center" vertical="top" wrapText="1"/>
    </xf>
    <xf numFmtId="0" fontId="7" fillId="16" borderId="5" xfId="0" applyFont="1" applyFill="1" applyBorder="1" applyAlignment="1">
      <alignment horizontal="center" vertical="top" wrapText="1"/>
    </xf>
    <xf numFmtId="0" fontId="7" fillId="16" borderId="15" xfId="0" applyFont="1" applyFill="1" applyBorder="1" applyAlignment="1">
      <alignment horizontal="center" vertical="top"/>
    </xf>
    <xf numFmtId="3" fontId="7" fillId="16" borderId="14" xfId="0" applyNumberFormat="1" applyFont="1" applyFill="1" applyBorder="1" applyAlignment="1">
      <alignment horizontal="center" vertical="center"/>
    </xf>
    <xf numFmtId="3" fontId="7" fillId="16" borderId="7" xfId="0" applyNumberFormat="1" applyFont="1" applyFill="1" applyBorder="1" applyAlignment="1">
      <alignment horizontal="center" vertical="center"/>
    </xf>
    <xf numFmtId="3" fontId="7" fillId="16" borderId="23" xfId="0" applyNumberFormat="1" applyFont="1" applyFill="1" applyBorder="1" applyAlignment="1">
      <alignment horizontal="center" vertical="center"/>
    </xf>
    <xf numFmtId="0" fontId="7" fillId="16" borderId="28" xfId="0" applyFont="1" applyFill="1" applyBorder="1" applyAlignment="1">
      <alignment horizontal="center" vertical="top" wrapText="1"/>
    </xf>
    <xf numFmtId="0" fontId="7" fillId="16" borderId="3" xfId="0" applyFont="1" applyFill="1" applyBorder="1" applyAlignment="1">
      <alignment horizontal="center" vertical="top" wrapText="1"/>
    </xf>
    <xf numFmtId="0" fontId="7" fillId="16" borderId="14" xfId="0" applyFont="1" applyFill="1" applyBorder="1" applyAlignment="1">
      <alignment horizontal="left" vertical="center" wrapText="1" indent="1"/>
    </xf>
    <xf numFmtId="0" fontId="16" fillId="16" borderId="10" xfId="0" applyFont="1" applyFill="1" applyBorder="1" applyAlignment="1">
      <alignment horizontal="left" vertical="center" indent="1"/>
    </xf>
    <xf numFmtId="0" fontId="7" fillId="16" borderId="11" xfId="0" applyFont="1" applyFill="1" applyBorder="1" applyAlignment="1">
      <alignment vertical="center"/>
    </xf>
    <xf numFmtId="0" fontId="7" fillId="16" borderId="11" xfId="0" applyFont="1" applyFill="1" applyBorder="1" applyAlignment="1">
      <alignment horizontal="center" vertical="center"/>
    </xf>
    <xf numFmtId="0" fontId="7" fillId="16" borderId="12" xfId="0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vertical="center" wrapText="1"/>
    </xf>
    <xf numFmtId="0" fontId="1" fillId="0" borderId="0" xfId="0" applyFont="1"/>
    <xf numFmtId="0" fontId="26" fillId="17" borderId="0" xfId="0" applyFont="1" applyFill="1" applyAlignment="1">
      <alignment vertical="center"/>
    </xf>
    <xf numFmtId="0" fontId="27" fillId="18" borderId="0" xfId="5" applyFont="1" applyFill="1" applyAlignment="1">
      <alignment horizontal="center" vertical="center"/>
    </xf>
  </cellXfs>
  <cellStyles count="6">
    <cellStyle name="Currency" xfId="4" builtinId="4"/>
    <cellStyle name="Followed Hyperlink" xfId="2" builtinId="9" hidden="1"/>
    <cellStyle name="Hyperlink" xfId="1" builtinId="8" hidden="1"/>
    <cellStyle name="Hyperlink" xfId="5" builtinId="8"/>
    <cellStyle name="Normal" xfId="0" builtinId="0"/>
    <cellStyle name="Normal 2" xfId="3" xr:uid="{00000000-0005-0000-0000-000000000000}"/>
  </cellStyles>
  <dxfs count="0"/>
  <tableStyles count="0" defaultTableStyle="TableStyleMedium9" defaultPivotStyle="PivotStyleMedium7"/>
  <colors>
    <mruColors>
      <color rgb="FFE7E7E7"/>
      <color rgb="FFE2E8F1"/>
      <color rgb="FF45D0C7"/>
      <color rgb="FFE8E8E8"/>
      <color rgb="FFE7EEF2"/>
      <color rgb="FFD4DAE0"/>
      <color rgb="FFEBF2FC"/>
      <color rgb="FFE5ECF5"/>
      <color rgb="FFE6EEF7"/>
      <color rgb="FFDEE5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745&amp;utm_language=IT&amp;utm_source=template-excel&amp;utm_medium=content&amp;utm_campaign=ic-PMO+Resource+Planning-excel-37745-it&amp;lpa=ic+PMO+Resource+Planning+excel+37745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8</xdr:row>
      <xdr:rowOff>0</xdr:rowOff>
    </xdr:from>
    <xdr:to>
      <xdr:col>34</xdr:col>
      <xdr:colOff>12700</xdr:colOff>
      <xdr:row>8</xdr:row>
      <xdr:rowOff>0</xdr:rowOff>
    </xdr:to>
    <xdr:sp macro="" textlink="">
      <xdr:nvSpPr>
        <xdr:cNvPr id="3" name="Line 16">
          <a:extLst>
            <a:ext uri="{FF2B5EF4-FFF2-40B4-BE49-F238E27FC236}">
              <a16:creationId xmlns:a16="http://schemas.microsoft.com/office/drawing/2014/main" id="{12E7F95A-C34D-434A-B9B1-D4DCE032B9E2}"/>
            </a:ext>
          </a:extLst>
        </xdr:cNvPr>
        <xdr:cNvSpPr>
          <a:spLocks noChangeShapeType="1"/>
        </xdr:cNvSpPr>
      </xdr:nvSpPr>
      <xdr:spPr bwMode="auto">
        <a:xfrm>
          <a:off x="24282400" y="2171700"/>
          <a:ext cx="12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17</xdr:row>
      <xdr:rowOff>0</xdr:rowOff>
    </xdr:from>
    <xdr:to>
      <xdr:col>34</xdr:col>
      <xdr:colOff>12700</xdr:colOff>
      <xdr:row>17</xdr:row>
      <xdr:rowOff>0</xdr:rowOff>
    </xdr:to>
    <xdr:sp macro="" textlink="">
      <xdr:nvSpPr>
        <xdr:cNvPr id="5" name="Line 16">
          <a:extLst>
            <a:ext uri="{FF2B5EF4-FFF2-40B4-BE49-F238E27FC236}">
              <a16:creationId xmlns:a16="http://schemas.microsoft.com/office/drawing/2014/main" id="{082FAB5A-764E-5246-B54C-30BA8C18E474}"/>
            </a:ext>
          </a:extLst>
        </xdr:cNvPr>
        <xdr:cNvSpPr>
          <a:spLocks noChangeShapeType="1"/>
        </xdr:cNvSpPr>
      </xdr:nvSpPr>
      <xdr:spPr bwMode="auto">
        <a:xfrm>
          <a:off x="32286222" y="2906889"/>
          <a:ext cx="12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26</xdr:row>
      <xdr:rowOff>0</xdr:rowOff>
    </xdr:from>
    <xdr:to>
      <xdr:col>34</xdr:col>
      <xdr:colOff>12700</xdr:colOff>
      <xdr:row>26</xdr:row>
      <xdr:rowOff>0</xdr:rowOff>
    </xdr:to>
    <xdr:sp macro="" textlink="">
      <xdr:nvSpPr>
        <xdr:cNvPr id="6" name="Line 16">
          <a:extLst>
            <a:ext uri="{FF2B5EF4-FFF2-40B4-BE49-F238E27FC236}">
              <a16:creationId xmlns:a16="http://schemas.microsoft.com/office/drawing/2014/main" id="{714BC9A0-438D-194A-B335-60EDCD95BB6A}"/>
            </a:ext>
          </a:extLst>
        </xdr:cNvPr>
        <xdr:cNvSpPr>
          <a:spLocks noChangeShapeType="1"/>
        </xdr:cNvSpPr>
      </xdr:nvSpPr>
      <xdr:spPr bwMode="auto">
        <a:xfrm>
          <a:off x="32286222" y="5827889"/>
          <a:ext cx="12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32</xdr:col>
      <xdr:colOff>56345</xdr:colOff>
      <xdr:row>0</xdr:row>
      <xdr:rowOff>57151</xdr:rowOff>
    </xdr:from>
    <xdr:to>
      <xdr:col>34</xdr:col>
      <xdr:colOff>573071</xdr:colOff>
      <xdr:row>0</xdr:row>
      <xdr:rowOff>485775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C8C87C-F722-CE7F-D841-999918A32B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31570" y="57151"/>
          <a:ext cx="2155026" cy="4286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martsheet.com/try-it?trp=11223&amp;utm_source=integrated+content&amp;utm_campaign=/content/pmo-templates&amp;utm_medium=PMO+Resource+Planning++11223&amp;lpa=PMO+Resource+Planning++11223&amp;lx=PFpZZjisDNTS-Ddigi3MyABAgeTPLDIL8TQRu558b7w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DM154"/>
  <sheetViews>
    <sheetView showGridLines="0" tabSelected="1" zoomScaleNormal="100" workbookViewId="0">
      <pane ySplit="1" topLeftCell="A130" activePane="bottomLeft" state="frozen"/>
      <selection pane="bottomLeft" activeCell="AG1" sqref="AG1"/>
    </sheetView>
  </sheetViews>
  <sheetFormatPr defaultColWidth="10.75" defaultRowHeight="15" x14ac:dyDescent="0.25"/>
  <cols>
    <col min="1" max="1" width="3.5" style="5" customWidth="1"/>
    <col min="2" max="2" width="36.75" style="5" customWidth="1"/>
    <col min="3" max="3" width="30.75" style="5" customWidth="1"/>
    <col min="4" max="4" width="7.75" style="5" customWidth="1"/>
    <col min="5" max="5" width="12.875" style="5" customWidth="1"/>
    <col min="6" max="7" width="13.75" style="5" customWidth="1"/>
    <col min="8" max="8" width="11.5" style="5" bestFit="1" customWidth="1"/>
    <col min="9" max="30" width="10.75" style="5"/>
    <col min="31" max="32" width="15.75" style="5" customWidth="1"/>
    <col min="33" max="16384" width="10.75" style="5"/>
  </cols>
  <sheetData>
    <row r="1" spans="1:117" s="163" customFormat="1" ht="42" customHeight="1" x14ac:dyDescent="0.2">
      <c r="A1" s="5"/>
      <c r="B1" s="158" t="s">
        <v>4</v>
      </c>
      <c r="C1" s="159"/>
      <c r="D1" s="158"/>
      <c r="E1" s="18"/>
      <c r="F1" s="159"/>
      <c r="G1" s="160"/>
      <c r="H1" s="160"/>
      <c r="I1" s="160"/>
      <c r="J1" s="159"/>
      <c r="K1" s="161"/>
      <c r="L1" s="18"/>
      <c r="M1" s="159"/>
      <c r="N1" s="159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59"/>
      <c r="AN1" s="159"/>
      <c r="AO1" s="162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59"/>
      <c r="CK1" s="159"/>
      <c r="CL1" s="162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M1" s="164"/>
    </row>
    <row r="2" spans="1:117" s="6" customFormat="1" ht="25.15" customHeight="1" x14ac:dyDescent="0.25">
      <c r="H2" s="67" t="s">
        <v>5</v>
      </c>
    </row>
    <row r="3" spans="1:117" s="6" customFormat="1" ht="25.15" customHeight="1" x14ac:dyDescent="0.25">
      <c r="B3" s="30" t="s">
        <v>6</v>
      </c>
      <c r="C3" s="20"/>
      <c r="D3" s="20"/>
      <c r="E3" s="20"/>
      <c r="F3" s="90" t="s">
        <v>7</v>
      </c>
      <c r="G3" s="29" t="s">
        <v>8</v>
      </c>
      <c r="H3" s="19" t="str">
        <f>TEXT($F$4,"MMM-AAAA")</f>
        <v>Jan-2027</v>
      </c>
      <c r="I3" s="19" t="str">
        <f>TEXT(EDATE($F$4,1),"MMM-aaaa")</f>
        <v>Feb-2027</v>
      </c>
      <c r="J3" s="19" t="str">
        <f>TEXT(EDATE($F$4,2),"MMM-aaaa")</f>
        <v>Mar-2027</v>
      </c>
      <c r="K3" s="19" t="str">
        <f>TEXT(EDATE($F$4,3),"MMM-aaaa")</f>
        <v>Apr-2027</v>
      </c>
      <c r="L3" s="19" t="str">
        <f>TEXT(EDATE($F$4,4),"MMM-aaaa")</f>
        <v>May-2027</v>
      </c>
      <c r="M3" s="19" t="str">
        <f>TEXT(EDATE($F$4,5),"MMM-aaaa")</f>
        <v>Jun-2027</v>
      </c>
      <c r="N3" s="19" t="str">
        <f>TEXT(EDATE($F$4,6),"MMM-aaaaa")</f>
        <v>Jul-2027</v>
      </c>
      <c r="O3" s="19" t="str">
        <f>TEXT(EDATE($F$4,7),"MMM-aaaa")</f>
        <v>Aug-2027</v>
      </c>
      <c r="P3" s="19" t="str">
        <f>TEXT(EDATE($F$4,8),"MMM-aaaa")</f>
        <v>Sep-2027</v>
      </c>
      <c r="Q3" s="19" t="str">
        <f>TEXT(EDATE($F$4,9),"MMM-aaaa")</f>
        <v>Oct-2027</v>
      </c>
      <c r="R3" s="19" t="str">
        <f>TEXT(EDATE($F$4,10),"MMM-aaaa")</f>
        <v>Nov-2027</v>
      </c>
      <c r="S3" s="19" t="str">
        <f>TEXT(EDATE($F$4,11),"MMM-aaaa")</f>
        <v>Dec-2027</v>
      </c>
      <c r="T3" s="19" t="str">
        <f>TEXT(EDATE($F$4,12),"MMM-aaaa")</f>
        <v>Jan-2028</v>
      </c>
      <c r="U3" s="19" t="str">
        <f>TEXT(EDATE($F$4,13),"MMM-aaaa")</f>
        <v>Feb-2028</v>
      </c>
      <c r="V3" s="19" t="str">
        <f>TEXT(EDATE($F$4,14),"MMM-aaaa")</f>
        <v>Mar-2028</v>
      </c>
      <c r="W3" s="19" t="str">
        <f>TEXT(EDATE($F$4,15),"MMM-aaaa")</f>
        <v>Apr-2028</v>
      </c>
      <c r="X3" s="19" t="str">
        <f>TEXT(EDATE($F$4,16),"MMM-aaaa")</f>
        <v>May-2028</v>
      </c>
      <c r="Y3" s="19" t="str">
        <f>TEXT(EDATE($F$4,17),"MMM-aaaa")</f>
        <v>Jun-2028</v>
      </c>
      <c r="Z3" s="19" t="str">
        <f>TEXT(EDATE($F$4,18),"MMM-aaaa")</f>
        <v>Jul-2028</v>
      </c>
      <c r="AA3" s="19" t="str">
        <f>TEXT(EDATE($F$4,19),"MMM-aaaa")</f>
        <v>Aug-2028</v>
      </c>
      <c r="AB3" s="19" t="str">
        <f>TEXT(EDATE($F$4,20),"MMM-aaaa")</f>
        <v>Sep-2028</v>
      </c>
      <c r="AC3" s="19" t="str">
        <f>TEXT(EDATE($F$4,21),"MMM-aaaa")</f>
        <v>Oct-2028</v>
      </c>
      <c r="AD3" s="19" t="str">
        <f>TEXT(EDATE($F$4,22),"MMM-aaaa")</f>
        <v>Nov-2028</v>
      </c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</row>
    <row r="4" spans="1:117" s="9" customFormat="1" ht="25.15" customHeight="1" x14ac:dyDescent="0.25">
      <c r="B4" s="23" t="s">
        <v>9</v>
      </c>
      <c r="C4" s="24"/>
      <c r="D4" s="24"/>
      <c r="E4" s="24"/>
      <c r="F4" s="91">
        <v>46388</v>
      </c>
      <c r="G4" s="89"/>
      <c r="H4" s="53"/>
      <c r="I4" s="53"/>
      <c r="J4" s="53"/>
      <c r="K4" s="53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</row>
    <row r="5" spans="1:117" s="9" customFormat="1" ht="25.15" customHeight="1" x14ac:dyDescent="0.25">
      <c r="B5" s="27" t="s">
        <v>10</v>
      </c>
      <c r="C5" s="28"/>
      <c r="D5" s="28"/>
      <c r="E5" s="28"/>
      <c r="F5" s="91"/>
      <c r="G5" s="89"/>
      <c r="H5" s="32"/>
      <c r="I5" s="32"/>
      <c r="J5" s="50"/>
      <c r="K5" s="50"/>
      <c r="L5" s="50"/>
      <c r="M5" s="50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</row>
    <row r="6" spans="1:117" s="9" customFormat="1" ht="25.15" customHeight="1" x14ac:dyDescent="0.25">
      <c r="B6" s="25" t="s">
        <v>11</v>
      </c>
      <c r="C6" s="26"/>
      <c r="D6" s="26"/>
      <c r="E6" s="26"/>
      <c r="F6" s="91"/>
      <c r="G6" s="89"/>
      <c r="H6" s="32"/>
      <c r="I6" s="32"/>
      <c r="J6" s="31"/>
      <c r="K6" s="51"/>
      <c r="L6" s="51"/>
      <c r="M6" s="31"/>
      <c r="N6" s="31"/>
      <c r="O6" s="31"/>
      <c r="P6" s="31"/>
      <c r="Q6" s="31"/>
      <c r="R6" s="31"/>
      <c r="S6" s="31"/>
      <c r="T6" s="33"/>
      <c r="U6" s="31"/>
      <c r="V6" s="31"/>
      <c r="W6" s="31"/>
      <c r="X6" s="31"/>
      <c r="Y6" s="31"/>
      <c r="Z6" s="31"/>
      <c r="AA6" s="31"/>
      <c r="AB6" s="31"/>
      <c r="AC6" s="31"/>
      <c r="AD6" s="31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</row>
    <row r="7" spans="1:117" s="9" customFormat="1" ht="25.15" customHeight="1" x14ac:dyDescent="0.25">
      <c r="B7" s="27" t="s">
        <v>12</v>
      </c>
      <c r="C7" s="28"/>
      <c r="D7" s="28"/>
      <c r="E7" s="28"/>
      <c r="F7" s="91"/>
      <c r="G7" s="89"/>
      <c r="H7" s="32"/>
      <c r="I7" s="32"/>
      <c r="J7" s="31"/>
      <c r="K7" s="31"/>
      <c r="L7" s="31"/>
      <c r="M7" s="31"/>
      <c r="N7" s="52"/>
      <c r="O7" s="52"/>
      <c r="P7" s="31"/>
      <c r="Q7" s="31"/>
      <c r="R7" s="31"/>
      <c r="S7" s="31"/>
      <c r="T7" s="34"/>
      <c r="U7" s="31"/>
      <c r="V7" s="31"/>
      <c r="W7" s="31"/>
      <c r="X7" s="31"/>
      <c r="Y7" s="31"/>
      <c r="Z7" s="31"/>
      <c r="AA7" s="31"/>
      <c r="AB7" s="31"/>
      <c r="AC7" s="31"/>
      <c r="AD7" s="31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</row>
    <row r="8" spans="1:117" s="9" customFormat="1" ht="25.15" customHeight="1" x14ac:dyDescent="0.25">
      <c r="B8" s="25" t="s">
        <v>13</v>
      </c>
      <c r="C8" s="26"/>
      <c r="D8" s="26"/>
      <c r="E8" s="26"/>
      <c r="F8" s="91"/>
      <c r="G8" s="89"/>
      <c r="H8" s="32"/>
      <c r="I8" s="32"/>
      <c r="J8" s="31"/>
      <c r="K8" s="31"/>
      <c r="L8" s="31"/>
      <c r="M8" s="31"/>
      <c r="N8" s="31"/>
      <c r="O8" s="31"/>
      <c r="P8" s="54"/>
      <c r="Q8" s="54"/>
      <c r="R8" s="54"/>
      <c r="S8" s="54"/>
      <c r="T8" s="55"/>
      <c r="U8" s="54"/>
      <c r="V8" s="31"/>
      <c r="W8" s="31"/>
      <c r="X8" s="31"/>
      <c r="Y8" s="31"/>
      <c r="Z8" s="31"/>
      <c r="AA8" s="31"/>
      <c r="AB8" s="31"/>
      <c r="AC8" s="31"/>
      <c r="AD8" s="31"/>
      <c r="AE8" s="10"/>
      <c r="AF8" s="10"/>
      <c r="AG8" s="10"/>
      <c r="AH8" s="11"/>
      <c r="AI8" s="11"/>
      <c r="AJ8" s="10"/>
      <c r="AK8" s="10"/>
      <c r="AL8" s="10"/>
      <c r="AM8" s="10"/>
      <c r="AN8" s="10"/>
      <c r="AO8" s="10"/>
    </row>
    <row r="9" spans="1:117" s="9" customFormat="1" ht="25.15" customHeight="1" x14ac:dyDescent="0.25">
      <c r="B9" s="27" t="s">
        <v>14</v>
      </c>
      <c r="C9" s="28"/>
      <c r="D9" s="28"/>
      <c r="E9" s="28"/>
      <c r="F9" s="91"/>
      <c r="G9" s="89"/>
      <c r="H9" s="32"/>
      <c r="I9" s="32"/>
      <c r="J9" s="31"/>
      <c r="K9" s="31"/>
      <c r="L9" s="31"/>
      <c r="M9" s="31"/>
      <c r="N9" s="31"/>
      <c r="O9" s="31"/>
      <c r="P9" s="31"/>
      <c r="Q9" s="31"/>
      <c r="R9" s="31"/>
      <c r="S9" s="31"/>
      <c r="T9" s="34"/>
      <c r="U9" s="31"/>
      <c r="V9" s="49"/>
      <c r="W9" s="31"/>
      <c r="X9" s="31"/>
      <c r="Y9" s="31"/>
      <c r="Z9" s="31"/>
      <c r="AA9" s="31"/>
      <c r="AB9" s="31"/>
      <c r="AC9" s="31"/>
      <c r="AD9" s="31"/>
      <c r="AE9" s="10"/>
      <c r="AF9" s="10"/>
      <c r="AG9" s="10"/>
      <c r="AH9" s="12"/>
      <c r="AI9" s="12"/>
      <c r="AJ9" s="10"/>
      <c r="AK9" s="10"/>
      <c r="AL9" s="10"/>
      <c r="AM9" s="10"/>
      <c r="AN9" s="10"/>
      <c r="AO9" s="10"/>
    </row>
    <row r="10" spans="1:117" s="9" customFormat="1" ht="25.15" customHeight="1" x14ac:dyDescent="0.25">
      <c r="B10" s="25" t="s">
        <v>15</v>
      </c>
      <c r="C10" s="26"/>
      <c r="D10" s="26"/>
      <c r="E10" s="26"/>
      <c r="F10" s="91"/>
      <c r="G10" s="89"/>
      <c r="H10" s="32"/>
      <c r="I10" s="32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4"/>
      <c r="U10" s="35"/>
      <c r="V10" s="35"/>
      <c r="W10" s="31"/>
      <c r="X10" s="31"/>
      <c r="Y10" s="31"/>
      <c r="Z10" s="31"/>
      <c r="AA10" s="31"/>
      <c r="AB10" s="31"/>
      <c r="AC10" s="31"/>
      <c r="AD10" s="31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</row>
    <row r="11" spans="1:117" s="6" customFormat="1" ht="25.15" customHeight="1" x14ac:dyDescent="0.25">
      <c r="B11" s="25" t="s">
        <v>16</v>
      </c>
      <c r="C11" s="26"/>
      <c r="D11" s="26"/>
      <c r="E11" s="26"/>
      <c r="F11" s="137"/>
      <c r="G11" s="138">
        <v>47087</v>
      </c>
      <c r="H11" s="32"/>
      <c r="I11" s="32"/>
      <c r="J11" s="31"/>
      <c r="K11" s="31"/>
      <c r="L11" s="31"/>
      <c r="M11" s="31"/>
      <c r="N11" s="31"/>
      <c r="O11" s="31"/>
      <c r="P11" s="31"/>
      <c r="Q11" s="31"/>
      <c r="R11" s="36"/>
      <c r="S11" s="36"/>
      <c r="T11" s="37"/>
      <c r="U11" s="38"/>
      <c r="V11" s="38"/>
      <c r="W11" s="37"/>
      <c r="X11" s="36"/>
      <c r="Y11" s="36"/>
      <c r="Z11" s="36"/>
      <c r="AA11" s="36"/>
      <c r="AB11" s="36"/>
      <c r="AC11" s="36"/>
      <c r="AD11" s="36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</row>
    <row r="12" spans="1:117" s="6" customFormat="1" ht="25.15" customHeight="1" x14ac:dyDescent="0.25">
      <c r="B12" s="30" t="s">
        <v>17</v>
      </c>
      <c r="C12" s="20"/>
      <c r="D12" s="20"/>
      <c r="E12" s="20"/>
      <c r="F12" s="90" t="s">
        <v>7</v>
      </c>
      <c r="G12" s="29" t="s">
        <v>8</v>
      </c>
      <c r="H12" s="19" t="str">
        <f>TEXT($F$4,"MMM-AAAA")</f>
        <v>Jan-2027</v>
      </c>
      <c r="I12" s="19" t="str">
        <f>TEXT(EDATE($F$4,1),"MMM-aaaa")</f>
        <v>Feb-2027</v>
      </c>
      <c r="J12" s="19" t="str">
        <f>TEXT(EDATE($F$4,2),"MMM-aaaa")</f>
        <v>Mar-2027</v>
      </c>
      <c r="K12" s="19" t="str">
        <f>TEXT(EDATE($F$4,3),"MMM-aaaa")</f>
        <v>Apr-2027</v>
      </c>
      <c r="L12" s="19" t="str">
        <f>TEXT(EDATE($F$4,4),"MMM-aaaa")</f>
        <v>May-2027</v>
      </c>
      <c r="M12" s="19" t="str">
        <f>TEXT(EDATE($F$4,5),"MMM-aaaa")</f>
        <v>Jun-2027</v>
      </c>
      <c r="N12" s="19" t="str">
        <f>TEXT(EDATE($F$4,6),"MMM-aaaaa")</f>
        <v>Jul-2027</v>
      </c>
      <c r="O12" s="19" t="str">
        <f>TEXT(EDATE($F$4,7),"MMM-aaaa")</f>
        <v>Aug-2027</v>
      </c>
      <c r="P12" s="19" t="str">
        <f>TEXT(EDATE($F$4,8),"MMM-aaaa")</f>
        <v>Sep-2027</v>
      </c>
      <c r="Q12" s="19" t="str">
        <f>TEXT(EDATE($F$4,9),"MMM-aaaa")</f>
        <v>Oct-2027</v>
      </c>
      <c r="R12" s="19" t="str">
        <f>TEXT(EDATE($F$4,10),"MMM-aaaa")</f>
        <v>Nov-2027</v>
      </c>
      <c r="S12" s="19" t="str">
        <f>TEXT(EDATE($F$4,11),"MMM-aaaa")</f>
        <v>Dec-2027</v>
      </c>
      <c r="T12" s="19" t="str">
        <f>TEXT(EDATE($F$4,12),"MMM-aaaa")</f>
        <v>Jan-2028</v>
      </c>
      <c r="U12" s="19" t="str">
        <f>TEXT(EDATE($F$4,13),"MMM-aaaa")</f>
        <v>Feb-2028</v>
      </c>
      <c r="V12" s="19" t="str">
        <f>TEXT(EDATE($F$4,14),"MMM-aaaa")</f>
        <v>Mar-2028</v>
      </c>
      <c r="W12" s="19" t="str">
        <f>TEXT(EDATE($F$4,15),"MMM-aaaa")</f>
        <v>Apr-2028</v>
      </c>
      <c r="X12" s="19" t="str">
        <f>TEXT(EDATE($F$4,16),"MMM-aaaa")</f>
        <v>May-2028</v>
      </c>
      <c r="Y12" s="19" t="str">
        <f>TEXT(EDATE($F$4,17),"MMM-aaaa")</f>
        <v>Jun-2028</v>
      </c>
      <c r="Z12" s="19" t="str">
        <f>TEXT(EDATE($F$4,18),"MMM-aaaa")</f>
        <v>Jul-2028</v>
      </c>
      <c r="AA12" s="19" t="str">
        <f>TEXT(EDATE($F$4,19),"MMM-aaaa")</f>
        <v>Aug-2028</v>
      </c>
      <c r="AB12" s="19" t="str">
        <f>TEXT(EDATE($F$4,20),"MMM-aaaa")</f>
        <v>Sep-2028</v>
      </c>
      <c r="AC12" s="19" t="str">
        <f>TEXT(EDATE($F$4,21),"MMM-aaaa")</f>
        <v>Oct-2028</v>
      </c>
      <c r="AD12" s="19" t="str">
        <f>TEXT(EDATE($F$4,22),"MMM-aaaa")</f>
        <v>Nov-2028</v>
      </c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</row>
    <row r="13" spans="1:117" s="9" customFormat="1" ht="25.15" customHeight="1" x14ac:dyDescent="0.25">
      <c r="B13" s="23" t="s">
        <v>9</v>
      </c>
      <c r="C13" s="24"/>
      <c r="D13" s="24"/>
      <c r="E13" s="24"/>
      <c r="F13" s="91">
        <v>46388</v>
      </c>
      <c r="G13" s="89"/>
      <c r="H13" s="53"/>
      <c r="I13" s="53"/>
      <c r="J13" s="53"/>
      <c r="K13" s="53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</row>
    <row r="14" spans="1:117" s="9" customFormat="1" ht="25.15" customHeight="1" x14ac:dyDescent="0.25">
      <c r="B14" s="27" t="s">
        <v>10</v>
      </c>
      <c r="C14" s="28"/>
      <c r="D14" s="28"/>
      <c r="E14" s="28"/>
      <c r="F14" s="91"/>
      <c r="G14" s="89"/>
      <c r="H14" s="32"/>
      <c r="I14" s="32"/>
      <c r="J14" s="50"/>
      <c r="K14" s="50"/>
      <c r="L14" s="50"/>
      <c r="M14" s="50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</row>
    <row r="15" spans="1:117" s="9" customFormat="1" ht="25.15" customHeight="1" x14ac:dyDescent="0.25">
      <c r="B15" s="25" t="s">
        <v>11</v>
      </c>
      <c r="C15" s="26"/>
      <c r="D15" s="26"/>
      <c r="E15" s="26"/>
      <c r="F15" s="91"/>
      <c r="G15" s="89"/>
      <c r="H15" s="32"/>
      <c r="I15" s="32"/>
      <c r="J15" s="31"/>
      <c r="K15" s="51"/>
      <c r="L15" s="51"/>
      <c r="M15" s="31"/>
      <c r="N15" s="31"/>
      <c r="O15" s="31"/>
      <c r="P15" s="31"/>
      <c r="Q15" s="31"/>
      <c r="R15" s="31"/>
      <c r="S15" s="31"/>
      <c r="T15" s="33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</row>
    <row r="16" spans="1:117" s="9" customFormat="1" ht="25.15" customHeight="1" x14ac:dyDescent="0.25">
      <c r="B16" s="27" t="s">
        <v>12</v>
      </c>
      <c r="C16" s="28"/>
      <c r="D16" s="28"/>
      <c r="E16" s="28"/>
      <c r="F16" s="91"/>
      <c r="G16" s="89"/>
      <c r="H16" s="32"/>
      <c r="I16" s="32"/>
      <c r="J16" s="31"/>
      <c r="K16" s="31"/>
      <c r="L16" s="31"/>
      <c r="M16" s="31"/>
      <c r="N16" s="52"/>
      <c r="O16" s="52"/>
      <c r="P16" s="31"/>
      <c r="Q16" s="31"/>
      <c r="R16" s="31"/>
      <c r="S16" s="31"/>
      <c r="T16" s="34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</row>
    <row r="17" spans="2:41" s="9" customFormat="1" ht="25.15" customHeight="1" x14ac:dyDescent="0.25">
      <c r="B17" s="25" t="s">
        <v>13</v>
      </c>
      <c r="C17" s="26"/>
      <c r="D17" s="26"/>
      <c r="E17" s="26"/>
      <c r="F17" s="91"/>
      <c r="G17" s="89"/>
      <c r="H17" s="32"/>
      <c r="I17" s="32"/>
      <c r="J17" s="31"/>
      <c r="K17" s="31"/>
      <c r="L17" s="31"/>
      <c r="M17" s="31"/>
      <c r="N17" s="31"/>
      <c r="O17" s="31"/>
      <c r="P17" s="54"/>
      <c r="Q17" s="54"/>
      <c r="R17" s="54"/>
      <c r="S17" s="54"/>
      <c r="T17" s="55"/>
      <c r="U17" s="54"/>
      <c r="V17" s="31"/>
      <c r="W17" s="31"/>
      <c r="X17" s="31"/>
      <c r="Y17" s="31"/>
      <c r="Z17" s="31"/>
      <c r="AA17" s="31"/>
      <c r="AB17" s="31"/>
      <c r="AC17" s="31"/>
      <c r="AD17" s="31"/>
      <c r="AE17" s="10"/>
      <c r="AF17" s="10"/>
      <c r="AG17" s="10"/>
      <c r="AH17" s="11"/>
      <c r="AI17" s="11"/>
      <c r="AJ17" s="10"/>
      <c r="AK17" s="10"/>
      <c r="AL17" s="10"/>
      <c r="AM17" s="10"/>
      <c r="AN17" s="10"/>
      <c r="AO17" s="10"/>
    </row>
    <row r="18" spans="2:41" s="9" customFormat="1" ht="25.15" customHeight="1" x14ac:dyDescent="0.25">
      <c r="B18" s="27" t="s">
        <v>14</v>
      </c>
      <c r="C18" s="28"/>
      <c r="D18" s="28"/>
      <c r="E18" s="28"/>
      <c r="F18" s="91"/>
      <c r="G18" s="89"/>
      <c r="H18" s="32"/>
      <c r="I18" s="32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4"/>
      <c r="U18" s="31"/>
      <c r="V18" s="49"/>
      <c r="W18" s="31"/>
      <c r="X18" s="31"/>
      <c r="Y18" s="31"/>
      <c r="Z18" s="31"/>
      <c r="AA18" s="31"/>
      <c r="AB18" s="31"/>
      <c r="AC18" s="31"/>
      <c r="AD18" s="31"/>
      <c r="AE18" s="10"/>
      <c r="AF18" s="10"/>
      <c r="AG18" s="10"/>
      <c r="AH18" s="12"/>
      <c r="AI18" s="12"/>
      <c r="AJ18" s="10"/>
      <c r="AK18" s="10"/>
      <c r="AL18" s="10"/>
      <c r="AM18" s="10"/>
      <c r="AN18" s="10"/>
      <c r="AO18" s="10"/>
    </row>
    <row r="19" spans="2:41" s="9" customFormat="1" ht="25.15" customHeight="1" x14ac:dyDescent="0.25">
      <c r="B19" s="25" t="s">
        <v>15</v>
      </c>
      <c r="C19" s="26"/>
      <c r="D19" s="26"/>
      <c r="E19" s="26"/>
      <c r="F19" s="91"/>
      <c r="G19" s="89"/>
      <c r="H19" s="32"/>
      <c r="I19" s="32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4"/>
      <c r="U19" s="35"/>
      <c r="V19" s="35"/>
      <c r="W19" s="31"/>
      <c r="X19" s="31"/>
      <c r="Y19" s="31"/>
      <c r="Z19" s="31"/>
      <c r="AA19" s="31"/>
      <c r="AB19" s="31"/>
      <c r="AC19" s="31"/>
      <c r="AD19" s="31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</row>
    <row r="20" spans="2:41" s="6" customFormat="1" ht="25.15" customHeight="1" x14ac:dyDescent="0.25">
      <c r="B20" s="25" t="s">
        <v>16</v>
      </c>
      <c r="C20" s="26"/>
      <c r="D20" s="26"/>
      <c r="E20" s="26"/>
      <c r="F20" s="137"/>
      <c r="G20" s="138">
        <v>47087</v>
      </c>
      <c r="H20" s="32"/>
      <c r="I20" s="32"/>
      <c r="J20" s="31"/>
      <c r="K20" s="31"/>
      <c r="L20" s="31"/>
      <c r="M20" s="31"/>
      <c r="N20" s="31"/>
      <c r="O20" s="31"/>
      <c r="P20" s="31"/>
      <c r="Q20" s="31"/>
      <c r="R20" s="36"/>
      <c r="S20" s="36"/>
      <c r="T20" s="37"/>
      <c r="U20" s="38"/>
      <c r="V20" s="38"/>
      <c r="W20" s="37"/>
      <c r="X20" s="36"/>
      <c r="Y20" s="36"/>
      <c r="Z20" s="36"/>
      <c r="AA20" s="36"/>
      <c r="AB20" s="36"/>
      <c r="AC20" s="36"/>
      <c r="AD20" s="36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</row>
    <row r="21" spans="2:41" s="6" customFormat="1" ht="25.15" customHeight="1" x14ac:dyDescent="0.25">
      <c r="B21" s="30" t="s">
        <v>18</v>
      </c>
      <c r="C21" s="20"/>
      <c r="D21" s="20"/>
      <c r="E21" s="20"/>
      <c r="F21" s="90" t="s">
        <v>7</v>
      </c>
      <c r="G21" s="29" t="s">
        <v>8</v>
      </c>
      <c r="H21" s="19" t="str">
        <f>TEXT($F$4,"MMM-AAAA")</f>
        <v>Jan-2027</v>
      </c>
      <c r="I21" s="19" t="str">
        <f>TEXT(EDATE($F$4,1),"MMM-aaaa")</f>
        <v>Feb-2027</v>
      </c>
      <c r="J21" s="19" t="str">
        <f>TEXT(EDATE($F$4,2),"MMM-aaaa")</f>
        <v>Mar-2027</v>
      </c>
      <c r="K21" s="19" t="str">
        <f>TEXT(EDATE($F$4,3),"MMM-aaaa")</f>
        <v>Apr-2027</v>
      </c>
      <c r="L21" s="19" t="str">
        <f>TEXT(EDATE($F$4,4),"MMM-aaaa")</f>
        <v>May-2027</v>
      </c>
      <c r="M21" s="19" t="str">
        <f>TEXT(EDATE($F$4,5),"MMM-aaaa")</f>
        <v>Jun-2027</v>
      </c>
      <c r="N21" s="19" t="str">
        <f>TEXT(EDATE($F$4,6),"MMM-aaaaa")</f>
        <v>Jul-2027</v>
      </c>
      <c r="O21" s="19" t="str">
        <f>TEXT(EDATE($F$4,7),"MMM-aaaa")</f>
        <v>Aug-2027</v>
      </c>
      <c r="P21" s="19" t="str">
        <f>TEXT(EDATE($F$4,8),"MMM-aaaa")</f>
        <v>Sep-2027</v>
      </c>
      <c r="Q21" s="19" t="str">
        <f>TEXT(EDATE($F$4,9),"MMM-aaaa")</f>
        <v>Oct-2027</v>
      </c>
      <c r="R21" s="19" t="str">
        <f>TEXT(EDATE($F$4,10),"MMM-aaaa")</f>
        <v>Nov-2027</v>
      </c>
      <c r="S21" s="19" t="str">
        <f>TEXT(EDATE($F$4,11),"MMM-aaaa")</f>
        <v>Dec-2027</v>
      </c>
      <c r="T21" s="19" t="str">
        <f>TEXT(EDATE($F$4,12),"MMM-aaaa")</f>
        <v>Jan-2028</v>
      </c>
      <c r="U21" s="19" t="str">
        <f>TEXT(EDATE($F$4,13),"MMM-aaaa")</f>
        <v>Feb-2028</v>
      </c>
      <c r="V21" s="19" t="str">
        <f>TEXT(EDATE($F$4,14),"MMM-aaaa")</f>
        <v>Mar-2028</v>
      </c>
      <c r="W21" s="19" t="str">
        <f>TEXT(EDATE($F$4,15),"MMM-aaaa")</f>
        <v>Apr-2028</v>
      </c>
      <c r="X21" s="19" t="str">
        <f>TEXT(EDATE($F$4,16),"MMM-aaaa")</f>
        <v>May-2028</v>
      </c>
      <c r="Y21" s="19" t="str">
        <f>TEXT(EDATE($F$4,17),"MMM-aaaa")</f>
        <v>Jun-2028</v>
      </c>
      <c r="Z21" s="19" t="str">
        <f>TEXT(EDATE($F$4,18),"MMM-aaaa")</f>
        <v>Jul-2028</v>
      </c>
      <c r="AA21" s="19" t="str">
        <f>TEXT(EDATE($F$4,19),"MMM-aaaa")</f>
        <v>Aug-2028</v>
      </c>
      <c r="AB21" s="19" t="str">
        <f>TEXT(EDATE($F$4,20),"MMM-aaaa")</f>
        <v>Sep-2028</v>
      </c>
      <c r="AC21" s="19" t="str">
        <f>TEXT(EDATE($F$4,21),"MMM-aaaa")</f>
        <v>Oct-2028</v>
      </c>
      <c r="AD21" s="19" t="str">
        <f>TEXT(EDATE($F$4,22),"MMM-aaaa")</f>
        <v>Nov-2028</v>
      </c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</row>
    <row r="22" spans="2:41" s="9" customFormat="1" ht="25.15" customHeight="1" x14ac:dyDescent="0.25">
      <c r="B22" s="23" t="s">
        <v>9</v>
      </c>
      <c r="C22" s="24"/>
      <c r="D22" s="24"/>
      <c r="E22" s="24"/>
      <c r="F22" s="91">
        <v>46388</v>
      </c>
      <c r="G22" s="89"/>
      <c r="H22" s="53"/>
      <c r="I22" s="53"/>
      <c r="J22" s="53"/>
      <c r="K22" s="53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</row>
    <row r="23" spans="2:41" s="9" customFormat="1" ht="25.15" customHeight="1" x14ac:dyDescent="0.25">
      <c r="B23" s="27" t="s">
        <v>10</v>
      </c>
      <c r="C23" s="28"/>
      <c r="D23" s="28"/>
      <c r="E23" s="28"/>
      <c r="F23" s="91"/>
      <c r="G23" s="89"/>
      <c r="H23" s="32"/>
      <c r="I23" s="32"/>
      <c r="J23" s="50"/>
      <c r="K23" s="50"/>
      <c r="L23" s="50"/>
      <c r="M23" s="50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</row>
    <row r="24" spans="2:41" s="9" customFormat="1" ht="25.15" customHeight="1" x14ac:dyDescent="0.25">
      <c r="B24" s="25" t="s">
        <v>11</v>
      </c>
      <c r="C24" s="26"/>
      <c r="D24" s="26"/>
      <c r="E24" s="26"/>
      <c r="F24" s="91"/>
      <c r="G24" s="89"/>
      <c r="H24" s="32"/>
      <c r="I24" s="32"/>
      <c r="J24" s="31"/>
      <c r="K24" s="51"/>
      <c r="L24" s="51"/>
      <c r="M24" s="31"/>
      <c r="N24" s="31"/>
      <c r="O24" s="31"/>
      <c r="P24" s="31"/>
      <c r="Q24" s="31"/>
      <c r="R24" s="31"/>
      <c r="S24" s="31"/>
      <c r="T24" s="33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</row>
    <row r="25" spans="2:41" s="9" customFormat="1" ht="25.15" customHeight="1" x14ac:dyDescent="0.25">
      <c r="B25" s="27" t="s">
        <v>12</v>
      </c>
      <c r="C25" s="28"/>
      <c r="D25" s="28"/>
      <c r="E25" s="28"/>
      <c r="F25" s="91"/>
      <c r="G25" s="89"/>
      <c r="H25" s="32"/>
      <c r="I25" s="32"/>
      <c r="J25" s="31"/>
      <c r="K25" s="31"/>
      <c r="L25" s="31"/>
      <c r="M25" s="31"/>
      <c r="N25" s="52"/>
      <c r="O25" s="52"/>
      <c r="P25" s="31"/>
      <c r="Q25" s="31"/>
      <c r="R25" s="31"/>
      <c r="S25" s="31"/>
      <c r="T25" s="34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</row>
    <row r="26" spans="2:41" s="9" customFormat="1" ht="25.15" customHeight="1" x14ac:dyDescent="0.25">
      <c r="B26" s="25" t="s">
        <v>13</v>
      </c>
      <c r="C26" s="26"/>
      <c r="D26" s="26"/>
      <c r="E26" s="26"/>
      <c r="F26" s="91"/>
      <c r="G26" s="89"/>
      <c r="H26" s="32"/>
      <c r="I26" s="32"/>
      <c r="J26" s="31"/>
      <c r="K26" s="31"/>
      <c r="L26" s="31"/>
      <c r="M26" s="31"/>
      <c r="N26" s="31"/>
      <c r="O26" s="31"/>
      <c r="P26" s="54"/>
      <c r="Q26" s="54"/>
      <c r="R26" s="54"/>
      <c r="S26" s="54"/>
      <c r="T26" s="55"/>
      <c r="U26" s="54"/>
      <c r="V26" s="31"/>
      <c r="W26" s="31"/>
      <c r="X26" s="31"/>
      <c r="Y26" s="31"/>
      <c r="Z26" s="31"/>
      <c r="AA26" s="31"/>
      <c r="AB26" s="31"/>
      <c r="AC26" s="31"/>
      <c r="AD26" s="31"/>
      <c r="AE26" s="10"/>
      <c r="AF26" s="10"/>
      <c r="AG26" s="10"/>
      <c r="AH26" s="11"/>
      <c r="AI26" s="11"/>
      <c r="AJ26" s="10"/>
      <c r="AK26" s="10"/>
      <c r="AL26" s="10"/>
      <c r="AM26" s="10"/>
      <c r="AN26" s="10"/>
      <c r="AO26" s="10"/>
    </row>
    <row r="27" spans="2:41" s="9" customFormat="1" ht="25.15" customHeight="1" x14ac:dyDescent="0.25">
      <c r="B27" s="27" t="s">
        <v>14</v>
      </c>
      <c r="C27" s="28"/>
      <c r="D27" s="28"/>
      <c r="E27" s="28"/>
      <c r="F27" s="91"/>
      <c r="G27" s="89"/>
      <c r="H27" s="32"/>
      <c r="I27" s="32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4"/>
      <c r="U27" s="31"/>
      <c r="V27" s="49"/>
      <c r="W27" s="31"/>
      <c r="X27" s="31"/>
      <c r="Y27" s="31"/>
      <c r="Z27" s="31"/>
      <c r="AA27" s="31"/>
      <c r="AB27" s="31"/>
      <c r="AC27" s="31"/>
      <c r="AD27" s="31"/>
      <c r="AE27" s="10"/>
      <c r="AF27" s="10"/>
      <c r="AG27" s="10"/>
      <c r="AH27" s="12"/>
      <c r="AI27" s="12"/>
      <c r="AJ27" s="10"/>
      <c r="AK27" s="10"/>
      <c r="AL27" s="10"/>
      <c r="AM27" s="10"/>
      <c r="AN27" s="10"/>
      <c r="AO27" s="10"/>
    </row>
    <row r="28" spans="2:41" s="9" customFormat="1" ht="25.15" customHeight="1" x14ac:dyDescent="0.25">
      <c r="B28" s="25" t="s">
        <v>15</v>
      </c>
      <c r="C28" s="26"/>
      <c r="D28" s="26"/>
      <c r="E28" s="26"/>
      <c r="F28" s="91"/>
      <c r="G28" s="89"/>
      <c r="H28" s="32"/>
      <c r="I28" s="32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4"/>
      <c r="U28" s="35"/>
      <c r="V28" s="35"/>
      <c r="W28" s="31"/>
      <c r="X28" s="31"/>
      <c r="Y28" s="31"/>
      <c r="Z28" s="31"/>
      <c r="AA28" s="31"/>
      <c r="AB28" s="31"/>
      <c r="AC28" s="31"/>
      <c r="AD28" s="31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</row>
    <row r="29" spans="2:41" s="6" customFormat="1" ht="25.15" customHeight="1" x14ac:dyDescent="0.25">
      <c r="B29" s="25" t="s">
        <v>16</v>
      </c>
      <c r="C29" s="26"/>
      <c r="D29" s="26"/>
      <c r="E29" s="26"/>
      <c r="F29" s="137"/>
      <c r="G29" s="138">
        <v>47087</v>
      </c>
      <c r="H29" s="32"/>
      <c r="I29" s="32"/>
      <c r="J29" s="31"/>
      <c r="K29" s="31"/>
      <c r="L29" s="31"/>
      <c r="M29" s="31"/>
      <c r="N29" s="31"/>
      <c r="O29" s="31"/>
      <c r="P29" s="31"/>
      <c r="Q29" s="31"/>
      <c r="R29" s="36"/>
      <c r="S29" s="36"/>
      <c r="T29" s="37"/>
      <c r="U29" s="38"/>
      <c r="V29" s="38"/>
      <c r="W29" s="37"/>
      <c r="X29" s="36"/>
      <c r="Y29" s="36"/>
      <c r="Z29" s="36"/>
      <c r="AA29" s="36"/>
      <c r="AB29" s="36"/>
      <c r="AC29" s="36"/>
      <c r="AD29" s="36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</row>
    <row r="30" spans="2:41" s="6" customFormat="1" ht="25.15" customHeight="1" x14ac:dyDescent="0.25">
      <c r="H30" s="67" t="s">
        <v>19</v>
      </c>
      <c r="AF30" s="136" t="s">
        <v>20</v>
      </c>
    </row>
    <row r="31" spans="2:41" s="7" customFormat="1" ht="25.15" customHeight="1" x14ac:dyDescent="0.25">
      <c r="B31" s="30" t="s">
        <v>21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8"/>
      <c r="AG31" s="13"/>
      <c r="AH31" s="13"/>
      <c r="AI31" s="13"/>
      <c r="AJ31" s="13"/>
      <c r="AK31" s="13"/>
      <c r="AL31" s="13"/>
      <c r="AM31" s="13"/>
      <c r="AN31" s="13"/>
      <c r="AO31" s="13"/>
    </row>
    <row r="32" spans="2:41" s="3" customFormat="1" ht="19.149999999999999" customHeight="1" x14ac:dyDescent="0.2">
      <c r="B32" s="39"/>
      <c r="C32" s="39"/>
      <c r="D32" s="41"/>
      <c r="E32" s="41"/>
      <c r="F32" s="97" t="s">
        <v>22</v>
      </c>
      <c r="G32" s="92" t="s">
        <v>23</v>
      </c>
      <c r="H32" s="45" t="str">
        <f>TEXT($F$4,"MMM-AAAA")</f>
        <v>Jan-2027</v>
      </c>
      <c r="I32" s="45" t="str">
        <f>TEXT(EDATE($F$4,1),"MMM-aaaa")</f>
        <v>Feb-2027</v>
      </c>
      <c r="J32" s="43" t="str">
        <f>TEXT(EDATE($F$4,2),"MMM-aaaa")</f>
        <v>Mar-2027</v>
      </c>
      <c r="K32" s="43" t="str">
        <f>TEXT(EDATE($F$4,3),"MMM-aaaa")</f>
        <v>Apr-2027</v>
      </c>
      <c r="L32" s="43" t="str">
        <f>TEXT(EDATE($F$4,4),"MMM-aaaa")</f>
        <v>May-2027</v>
      </c>
      <c r="M32" s="43" t="str">
        <f>TEXT(EDATE($F$4,5),"MMM-aaaa")</f>
        <v>Jun-2027</v>
      </c>
      <c r="N32" s="43" t="str">
        <f>TEXT(EDATE($F$4,6),"MMM-aaaaa")</f>
        <v>Jul-2027</v>
      </c>
      <c r="O32" s="43" t="str">
        <f>TEXT(EDATE($F$4,7),"MMM-aaaa")</f>
        <v>Aug-2027</v>
      </c>
      <c r="P32" s="43" t="str">
        <f>TEXT(EDATE($F$4,8),"MMM-aaaa")</f>
        <v>Sep-2027</v>
      </c>
      <c r="Q32" s="43" t="str">
        <f>TEXT(EDATE($F$4,9),"MMM-aaaa")</f>
        <v>Oct-2027</v>
      </c>
      <c r="R32" s="43" t="str">
        <f>TEXT(EDATE($F$4,10),"MMM-aaaa")</f>
        <v>Nov-2027</v>
      </c>
      <c r="S32" s="43" t="str">
        <f>TEXT(EDATE($F$4,11),"MMM-aaaa")</f>
        <v>Dec-2027</v>
      </c>
      <c r="T32" s="43" t="str">
        <f>TEXT(EDATE($F$4,12),"MMM-aaaa")</f>
        <v>Jan-2028</v>
      </c>
      <c r="U32" s="43" t="str">
        <f>TEXT(EDATE($F$4,13),"MMM-aaaa")</f>
        <v>Feb-2028</v>
      </c>
      <c r="V32" s="43" t="str">
        <f>TEXT(EDATE($F$4,14),"MMM-aaaa")</f>
        <v>Mar-2028</v>
      </c>
      <c r="W32" s="43" t="str">
        <f>TEXT(EDATE($F$4,15),"MMM-aaaa")</f>
        <v>Apr-2028</v>
      </c>
      <c r="X32" s="43" t="str">
        <f>TEXT(EDATE($F$4,16),"MMM-aaaa")</f>
        <v>May-2028</v>
      </c>
      <c r="Y32" s="43" t="str">
        <f>TEXT(EDATE($F$4,17),"MMM-aaaa")</f>
        <v>Jun-2028</v>
      </c>
      <c r="Z32" s="43" t="str">
        <f>TEXT(EDATE($F$4,18),"MMM-aaaa")</f>
        <v>Jul-2028</v>
      </c>
      <c r="AA32" s="43" t="str">
        <f>TEXT(EDATE($F$4,19),"MMM-aaaa")</f>
        <v>Aug-2028</v>
      </c>
      <c r="AB32" s="43" t="str">
        <f>TEXT(EDATE($F$4,20),"MMM-aaaa")</f>
        <v>Sep-2028</v>
      </c>
      <c r="AC32" s="43" t="str">
        <f>TEXT(EDATE($F$4,21),"MMM-aaaa")</f>
        <v>Oct-2028</v>
      </c>
      <c r="AD32" s="61" t="str">
        <f>TEXT(EDATE($F$4,22),"MMM-aaaa")</f>
        <v>Nov-2028</v>
      </c>
      <c r="AE32" s="65" t="s">
        <v>24</v>
      </c>
      <c r="AF32" s="63" t="s">
        <v>25</v>
      </c>
      <c r="AG32" s="4"/>
      <c r="AH32" s="4"/>
      <c r="AI32" s="4"/>
      <c r="AJ32" s="4"/>
      <c r="AK32" s="4"/>
      <c r="AL32" s="4"/>
      <c r="AM32" s="4"/>
      <c r="AN32" s="4"/>
      <c r="AO32" s="4"/>
    </row>
    <row r="33" spans="2:41" s="7" customFormat="1" ht="25.15" customHeight="1" x14ac:dyDescent="0.25">
      <c r="B33" s="40" t="s">
        <v>26</v>
      </c>
      <c r="C33" s="40" t="s">
        <v>27</v>
      </c>
      <c r="D33" s="42" t="s">
        <v>28</v>
      </c>
      <c r="E33" s="42" t="s">
        <v>29</v>
      </c>
      <c r="F33" s="98" t="s">
        <v>30</v>
      </c>
      <c r="G33" s="93" t="s">
        <v>31</v>
      </c>
      <c r="H33" s="46">
        <f>NETWORKDAYS($F$4,EOMONTH($F$4,0),)</f>
        <v>21</v>
      </c>
      <c r="I33" s="46">
        <f>NETWORKDAYS(EDATE($F$4,1),EOMONTH(EDATE($F$4,1),0),)</f>
        <v>20</v>
      </c>
      <c r="J33" s="44">
        <f>NETWORKDAYS(EDATE($F$4,2),EOMONTH(EDATE($F$4,2),0),)</f>
        <v>23</v>
      </c>
      <c r="K33" s="44">
        <f>NETWORKDAYS(EDATE($F$4,3),EOMONTH(EDATE($F$4,3),0),)</f>
        <v>22</v>
      </c>
      <c r="L33" s="44">
        <f>NETWORKDAYS(EDATE($F$4,4),EOMONTH(EDATE($F$4,4),0),)</f>
        <v>21</v>
      </c>
      <c r="M33" s="44">
        <f>NETWORKDAYS(EDATE($F$4,5),EOMONTH(EDATE($F$4,5),0),)</f>
        <v>22</v>
      </c>
      <c r="N33" s="44">
        <f>NETWORKDAYS(EDATE($F$4,6),EOMONTH(EDATE($F$4,6),0),)</f>
        <v>22</v>
      </c>
      <c r="O33" s="44">
        <f>NETWORKDAYS(EDATE($F$4,7),EOMONTH(EDATE($F$4,7),0),)</f>
        <v>22</v>
      </c>
      <c r="P33" s="44">
        <f>NETWORKDAYS(EDATE($F$4,8),EOMONTH(EDATE($F$4,8),0),)</f>
        <v>22</v>
      </c>
      <c r="Q33" s="44">
        <f>NETWORKDAYS(EDATE($F$4,9),EOMONTH(EDATE($F$4,9),0),)</f>
        <v>21</v>
      </c>
      <c r="R33" s="44">
        <f>NETWORKDAYS(EDATE($F$4,10),EOMONTH(EDATE($F$4,10),0),)</f>
        <v>22</v>
      </c>
      <c r="S33" s="44">
        <f>NETWORKDAYS(EDATE($F$4,11),EOMONTH(EDATE($F$4,11),0),)</f>
        <v>23</v>
      </c>
      <c r="T33" s="44">
        <f>NETWORKDAYS(EDATE($F$4,12),EOMONTH(EDATE($F$4,12),0),)</f>
        <v>21</v>
      </c>
      <c r="U33" s="44">
        <f>NETWORKDAYS(EDATE($F$4,13),EOMONTH(EDATE($F$4,13),0),)</f>
        <v>21</v>
      </c>
      <c r="V33" s="44">
        <f>NETWORKDAYS(EDATE($F$4,14),EOMONTH(EDATE($F$4,14),0),)</f>
        <v>23</v>
      </c>
      <c r="W33" s="44">
        <f>NETWORKDAYS(EDATE($F$4,15),EOMONTH(EDATE($F$4,15),0),)</f>
        <v>20</v>
      </c>
      <c r="X33" s="44">
        <f>NETWORKDAYS(EDATE($F$4,16),EOMONTH(EDATE($F$4,16),0),)</f>
        <v>23</v>
      </c>
      <c r="Y33" s="44">
        <f>NETWORKDAYS(EDATE($F$4,17),EOMONTH(EDATE($F$4,17),0),)</f>
        <v>22</v>
      </c>
      <c r="Z33" s="44">
        <f>NETWORKDAYS(EDATE($F$4,18),EOMONTH(EDATE($F$4,18),0),)</f>
        <v>21</v>
      </c>
      <c r="AA33" s="44">
        <f>NETWORKDAYS(EDATE($F$4,19),EOMONTH(EDATE($F$4,19),0),)</f>
        <v>23</v>
      </c>
      <c r="AB33" s="44">
        <f>NETWORKDAYS(EDATE($F$4,20),EOMONTH(EDATE($F$4,20),0),)</f>
        <v>21</v>
      </c>
      <c r="AC33" s="44">
        <f>NETWORKDAYS(EDATE($F$4,21),EOMONTH(EDATE($F$4,21),0),)</f>
        <v>22</v>
      </c>
      <c r="AD33" s="62">
        <f>NETWORKDAYS(EDATE($F$4,22),EOMONTH(EDATE($F$4,22),0),)</f>
        <v>22</v>
      </c>
      <c r="AE33" s="66" t="s">
        <v>32</v>
      </c>
      <c r="AF33" s="64" t="s">
        <v>33</v>
      </c>
      <c r="AG33" s="14"/>
      <c r="AH33" s="14"/>
      <c r="AI33" s="14"/>
      <c r="AJ33" s="14"/>
      <c r="AK33" s="14"/>
      <c r="AL33" s="14"/>
      <c r="AM33" s="14"/>
      <c r="AN33" s="14"/>
      <c r="AO33" s="14"/>
    </row>
    <row r="34" spans="2:41" s="7" customFormat="1" ht="25.15" customHeight="1" x14ac:dyDescent="0.25">
      <c r="B34" s="153" t="s">
        <v>34</v>
      </c>
      <c r="C34" s="144"/>
      <c r="D34" s="145"/>
      <c r="E34" s="145"/>
      <c r="F34" s="146"/>
      <c r="G34" s="147"/>
      <c r="H34" s="148"/>
      <c r="I34" s="148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50"/>
      <c r="AE34" s="151"/>
      <c r="AF34" s="152"/>
      <c r="AG34" s="14"/>
      <c r="AH34" s="14"/>
      <c r="AI34" s="14"/>
      <c r="AJ34" s="14"/>
      <c r="AK34" s="14"/>
      <c r="AL34" s="14"/>
      <c r="AM34" s="14"/>
      <c r="AN34" s="14"/>
      <c r="AO34" s="14"/>
    </row>
    <row r="35" spans="2:41" s="9" customFormat="1" ht="25.15" customHeight="1" x14ac:dyDescent="0.25">
      <c r="B35" s="68" t="s">
        <v>35</v>
      </c>
      <c r="C35" s="68" t="s">
        <v>36</v>
      </c>
      <c r="D35" s="69">
        <v>5</v>
      </c>
      <c r="E35" s="70">
        <v>45</v>
      </c>
      <c r="F35" s="99">
        <v>46388</v>
      </c>
      <c r="G35" s="94">
        <v>46507</v>
      </c>
      <c r="H35" s="81">
        <v>21</v>
      </c>
      <c r="I35" s="81">
        <v>20</v>
      </c>
      <c r="J35" s="81">
        <v>23</v>
      </c>
      <c r="K35" s="81">
        <v>21</v>
      </c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2"/>
      <c r="AE35" s="87">
        <f>SUM(H35:AD35)*8</f>
        <v>680</v>
      </c>
      <c r="AF35" s="88">
        <f>AE35*E35*D35</f>
        <v>153000</v>
      </c>
      <c r="AG35" s="15"/>
      <c r="AH35" s="15"/>
      <c r="AI35" s="15"/>
      <c r="AJ35" s="15"/>
      <c r="AK35" s="15"/>
      <c r="AL35" s="15"/>
      <c r="AM35" s="15"/>
      <c r="AN35" s="15"/>
      <c r="AO35" s="15"/>
    </row>
    <row r="36" spans="2:41" s="9" customFormat="1" ht="25.15" customHeight="1" x14ac:dyDescent="0.25">
      <c r="B36" s="71" t="s">
        <v>35</v>
      </c>
      <c r="C36" s="71" t="s">
        <v>3</v>
      </c>
      <c r="D36" s="72">
        <v>3</v>
      </c>
      <c r="E36" s="73">
        <v>30</v>
      </c>
      <c r="F36" s="100">
        <v>46508</v>
      </c>
      <c r="G36" s="95">
        <v>46675</v>
      </c>
      <c r="H36" s="83"/>
      <c r="I36" s="83"/>
      <c r="J36" s="83"/>
      <c r="K36" s="83"/>
      <c r="L36" s="83">
        <v>22</v>
      </c>
      <c r="M36" s="83">
        <v>22</v>
      </c>
      <c r="N36" s="83">
        <v>21</v>
      </c>
      <c r="O36" s="83">
        <v>23</v>
      </c>
      <c r="P36" s="83">
        <v>22</v>
      </c>
      <c r="Q36" s="83">
        <v>10</v>
      </c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4"/>
      <c r="AE36" s="87">
        <f t="shared" ref="AE36:AE48" si="0">SUM(H36:AD36)*8</f>
        <v>960</v>
      </c>
      <c r="AF36" s="88">
        <f t="shared" ref="AF36:AF48" si="1">AE36*E36*D36</f>
        <v>86400</v>
      </c>
      <c r="AG36" s="16"/>
      <c r="AH36" s="15"/>
      <c r="AI36" s="15"/>
      <c r="AJ36" s="15"/>
      <c r="AK36" s="15"/>
      <c r="AL36" s="15"/>
      <c r="AM36" s="15"/>
      <c r="AN36" s="15"/>
      <c r="AO36" s="15"/>
    </row>
    <row r="37" spans="2:41" s="9" customFormat="1" ht="25.15" customHeight="1" x14ac:dyDescent="0.25">
      <c r="B37" s="71" t="s">
        <v>37</v>
      </c>
      <c r="C37" s="71" t="s">
        <v>38</v>
      </c>
      <c r="D37" s="72"/>
      <c r="E37" s="73"/>
      <c r="F37" s="100"/>
      <c r="G37" s="95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4"/>
      <c r="AE37" s="87">
        <f t="shared" si="0"/>
        <v>0</v>
      </c>
      <c r="AF37" s="88">
        <f t="shared" si="1"/>
        <v>0</v>
      </c>
      <c r="AG37" s="15"/>
      <c r="AH37" s="15"/>
      <c r="AI37" s="15"/>
      <c r="AJ37" s="15"/>
      <c r="AK37" s="15"/>
      <c r="AL37" s="15"/>
      <c r="AM37" s="15"/>
      <c r="AN37" s="15"/>
      <c r="AO37" s="15"/>
    </row>
    <row r="38" spans="2:41" s="9" customFormat="1" ht="25.15" customHeight="1" x14ac:dyDescent="0.25">
      <c r="B38" s="71" t="s">
        <v>37</v>
      </c>
      <c r="C38" s="71" t="s">
        <v>39</v>
      </c>
      <c r="D38" s="72"/>
      <c r="E38" s="73"/>
      <c r="F38" s="100"/>
      <c r="G38" s="95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4"/>
      <c r="AE38" s="87">
        <f t="shared" si="0"/>
        <v>0</v>
      </c>
      <c r="AF38" s="88">
        <f t="shared" si="1"/>
        <v>0</v>
      </c>
      <c r="AG38" s="15"/>
      <c r="AH38" s="15"/>
      <c r="AI38" s="15"/>
      <c r="AJ38" s="15"/>
      <c r="AK38" s="15"/>
      <c r="AL38" s="15"/>
      <c r="AM38" s="15"/>
      <c r="AN38" s="15"/>
      <c r="AO38" s="15"/>
    </row>
    <row r="39" spans="2:41" s="9" customFormat="1" ht="25.15" customHeight="1" x14ac:dyDescent="0.25">
      <c r="B39" s="71" t="s">
        <v>40</v>
      </c>
      <c r="C39" s="71" t="s">
        <v>41</v>
      </c>
      <c r="D39" s="72"/>
      <c r="E39" s="73"/>
      <c r="F39" s="100"/>
      <c r="G39" s="95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4"/>
      <c r="AE39" s="87">
        <f t="shared" si="0"/>
        <v>0</v>
      </c>
      <c r="AF39" s="88">
        <f t="shared" si="1"/>
        <v>0</v>
      </c>
      <c r="AG39" s="15"/>
      <c r="AH39" s="15"/>
      <c r="AI39" s="15"/>
      <c r="AJ39" s="15"/>
      <c r="AK39" s="15"/>
      <c r="AL39" s="15"/>
      <c r="AM39" s="15"/>
      <c r="AN39" s="15"/>
      <c r="AO39" s="15"/>
    </row>
    <row r="40" spans="2:41" s="9" customFormat="1" ht="25.15" customHeight="1" x14ac:dyDescent="0.25">
      <c r="B40" s="71" t="s">
        <v>40</v>
      </c>
      <c r="C40" s="71" t="s">
        <v>42</v>
      </c>
      <c r="D40" s="72">
        <v>4</v>
      </c>
      <c r="E40" s="73">
        <v>25</v>
      </c>
      <c r="F40" s="100">
        <v>46508</v>
      </c>
      <c r="G40" s="95">
        <v>46538</v>
      </c>
      <c r="H40" s="83"/>
      <c r="I40" s="83"/>
      <c r="J40" s="83"/>
      <c r="K40" s="83"/>
      <c r="L40" s="83">
        <v>22</v>
      </c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4"/>
      <c r="AE40" s="87">
        <f t="shared" si="0"/>
        <v>176</v>
      </c>
      <c r="AF40" s="88">
        <f t="shared" si="1"/>
        <v>17600</v>
      </c>
      <c r="AG40" s="15"/>
      <c r="AH40" s="15"/>
      <c r="AI40" s="15"/>
      <c r="AJ40" s="15"/>
      <c r="AK40" s="15"/>
      <c r="AL40" s="15"/>
      <c r="AM40" s="15"/>
      <c r="AN40" s="15"/>
      <c r="AO40" s="15"/>
    </row>
    <row r="41" spans="2:41" s="9" customFormat="1" ht="25.15" customHeight="1" x14ac:dyDescent="0.25">
      <c r="B41" s="71" t="s">
        <v>43</v>
      </c>
      <c r="C41" s="71"/>
      <c r="D41" s="72"/>
      <c r="E41" s="73"/>
      <c r="F41" s="100"/>
      <c r="G41" s="95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4"/>
      <c r="AE41" s="87">
        <f t="shared" si="0"/>
        <v>0</v>
      </c>
      <c r="AF41" s="88">
        <f t="shared" si="1"/>
        <v>0</v>
      </c>
      <c r="AG41" s="15"/>
      <c r="AH41" s="15"/>
      <c r="AI41" s="15"/>
      <c r="AJ41" s="15"/>
      <c r="AK41" s="15"/>
      <c r="AL41" s="15"/>
      <c r="AM41" s="15"/>
      <c r="AN41" s="15"/>
      <c r="AO41" s="15"/>
    </row>
    <row r="42" spans="2:41" s="9" customFormat="1" ht="25.15" customHeight="1" x14ac:dyDescent="0.25">
      <c r="B42" s="71" t="s">
        <v>43</v>
      </c>
      <c r="C42" s="71"/>
      <c r="D42" s="72"/>
      <c r="E42" s="73"/>
      <c r="F42" s="100"/>
      <c r="G42" s="95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4"/>
      <c r="AE42" s="87">
        <f t="shared" si="0"/>
        <v>0</v>
      </c>
      <c r="AF42" s="88">
        <f t="shared" si="1"/>
        <v>0</v>
      </c>
      <c r="AG42" s="15"/>
      <c r="AH42" s="15"/>
      <c r="AI42" s="15"/>
      <c r="AJ42" s="15"/>
      <c r="AK42" s="15"/>
      <c r="AL42" s="15"/>
      <c r="AM42" s="15"/>
      <c r="AN42" s="15"/>
      <c r="AO42" s="15"/>
    </row>
    <row r="43" spans="2:41" s="9" customFormat="1" ht="25.15" customHeight="1" x14ac:dyDescent="0.25">
      <c r="B43" s="71" t="s">
        <v>44</v>
      </c>
      <c r="C43" s="71"/>
      <c r="D43" s="72"/>
      <c r="E43" s="73"/>
      <c r="F43" s="100"/>
      <c r="G43" s="95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4"/>
      <c r="AE43" s="87">
        <f t="shared" si="0"/>
        <v>0</v>
      </c>
      <c r="AF43" s="88">
        <f t="shared" si="1"/>
        <v>0</v>
      </c>
      <c r="AG43" s="15"/>
      <c r="AH43" s="15"/>
      <c r="AI43" s="15"/>
      <c r="AJ43" s="15"/>
      <c r="AK43" s="15"/>
      <c r="AL43" s="15"/>
      <c r="AM43" s="15"/>
      <c r="AN43" s="15"/>
      <c r="AO43" s="15"/>
    </row>
    <row r="44" spans="2:41" s="9" customFormat="1" ht="25.15" customHeight="1" x14ac:dyDescent="0.25">
      <c r="B44" s="71" t="s">
        <v>44</v>
      </c>
      <c r="C44" s="71"/>
      <c r="D44" s="72"/>
      <c r="E44" s="73"/>
      <c r="F44" s="100"/>
      <c r="G44" s="95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4"/>
      <c r="AE44" s="87">
        <f t="shared" si="0"/>
        <v>0</v>
      </c>
      <c r="AF44" s="88">
        <f t="shared" si="1"/>
        <v>0</v>
      </c>
      <c r="AG44" s="15"/>
      <c r="AH44" s="15"/>
      <c r="AI44" s="15"/>
      <c r="AJ44" s="15"/>
      <c r="AK44" s="15"/>
      <c r="AL44" s="15"/>
      <c r="AM44" s="15"/>
      <c r="AN44" s="15"/>
      <c r="AO44" s="15"/>
    </row>
    <row r="45" spans="2:41" s="9" customFormat="1" ht="25.15" customHeight="1" x14ac:dyDescent="0.25">
      <c r="B45" s="71" t="s">
        <v>45</v>
      </c>
      <c r="C45" s="71"/>
      <c r="D45" s="72"/>
      <c r="E45" s="73"/>
      <c r="F45" s="100"/>
      <c r="G45" s="95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4"/>
      <c r="AE45" s="87">
        <f t="shared" si="0"/>
        <v>0</v>
      </c>
      <c r="AF45" s="88">
        <f t="shared" si="1"/>
        <v>0</v>
      </c>
      <c r="AG45" s="15"/>
      <c r="AH45" s="15"/>
      <c r="AI45" s="15"/>
      <c r="AJ45" s="15"/>
      <c r="AK45" s="15"/>
      <c r="AL45" s="15"/>
      <c r="AM45" s="15"/>
      <c r="AN45" s="15"/>
      <c r="AO45" s="15"/>
    </row>
    <row r="46" spans="2:41" s="9" customFormat="1" ht="25.15" customHeight="1" x14ac:dyDescent="0.25">
      <c r="B46" s="71" t="s">
        <v>45</v>
      </c>
      <c r="C46" s="71"/>
      <c r="D46" s="72"/>
      <c r="E46" s="73"/>
      <c r="F46" s="100"/>
      <c r="G46" s="95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4"/>
      <c r="AE46" s="87">
        <f t="shared" si="0"/>
        <v>0</v>
      </c>
      <c r="AF46" s="88">
        <f t="shared" si="1"/>
        <v>0</v>
      </c>
      <c r="AG46" s="15"/>
      <c r="AH46" s="15"/>
      <c r="AI46" s="15"/>
      <c r="AJ46" s="15"/>
      <c r="AK46" s="15"/>
      <c r="AL46" s="15"/>
      <c r="AM46" s="15"/>
      <c r="AN46" s="15"/>
      <c r="AO46" s="15"/>
    </row>
    <row r="47" spans="2:41" s="9" customFormat="1" ht="25.15" customHeight="1" x14ac:dyDescent="0.25">
      <c r="B47" s="71" t="s">
        <v>46</v>
      </c>
      <c r="C47" s="71"/>
      <c r="D47" s="72"/>
      <c r="E47" s="73"/>
      <c r="F47" s="100"/>
      <c r="G47" s="95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4"/>
      <c r="AE47" s="87">
        <f t="shared" si="0"/>
        <v>0</v>
      </c>
      <c r="AF47" s="88">
        <f t="shared" si="1"/>
        <v>0</v>
      </c>
      <c r="AG47" s="15"/>
      <c r="AH47" s="15"/>
      <c r="AI47" s="15"/>
      <c r="AJ47" s="15"/>
      <c r="AK47" s="15"/>
      <c r="AL47" s="15"/>
      <c r="AM47" s="15"/>
      <c r="AN47" s="15"/>
      <c r="AO47" s="15"/>
    </row>
    <row r="48" spans="2:41" s="9" customFormat="1" ht="25.15" customHeight="1" thickBot="1" x14ac:dyDescent="0.3">
      <c r="B48" s="74" t="s">
        <v>46</v>
      </c>
      <c r="C48" s="74"/>
      <c r="D48" s="75"/>
      <c r="E48" s="76"/>
      <c r="F48" s="101"/>
      <c r="G48" s="96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6"/>
      <c r="AE48" s="87">
        <f t="shared" si="0"/>
        <v>0</v>
      </c>
      <c r="AF48" s="88">
        <f t="shared" si="1"/>
        <v>0</v>
      </c>
      <c r="AG48" s="15"/>
      <c r="AH48" s="15"/>
      <c r="AI48" s="15"/>
      <c r="AJ48" s="15"/>
      <c r="AK48" s="15"/>
      <c r="AL48" s="15"/>
      <c r="AM48" s="15"/>
      <c r="AN48" s="15"/>
      <c r="AO48" s="15"/>
    </row>
    <row r="49" spans="2:41" s="6" customFormat="1" ht="30" customHeight="1" thickTop="1" thickBot="1" x14ac:dyDescent="0.3">
      <c r="B49" s="56" t="s">
        <v>0</v>
      </c>
      <c r="C49" s="57"/>
      <c r="D49" s="57"/>
      <c r="E49" s="58"/>
      <c r="F49" s="59"/>
      <c r="G49" s="60" t="s">
        <v>47</v>
      </c>
      <c r="H49" s="77">
        <f t="shared" ref="H49:AF49" si="2">SUM(H35:H48)</f>
        <v>21</v>
      </c>
      <c r="I49" s="78">
        <f t="shared" si="2"/>
        <v>20</v>
      </c>
      <c r="J49" s="78">
        <f t="shared" si="2"/>
        <v>23</v>
      </c>
      <c r="K49" s="78">
        <f t="shared" si="2"/>
        <v>21</v>
      </c>
      <c r="L49" s="78">
        <f t="shared" si="2"/>
        <v>44</v>
      </c>
      <c r="M49" s="78">
        <f t="shared" si="2"/>
        <v>22</v>
      </c>
      <c r="N49" s="78">
        <f t="shared" si="2"/>
        <v>21</v>
      </c>
      <c r="O49" s="78">
        <f t="shared" si="2"/>
        <v>23</v>
      </c>
      <c r="P49" s="78">
        <f t="shared" si="2"/>
        <v>22</v>
      </c>
      <c r="Q49" s="78">
        <f t="shared" si="2"/>
        <v>10</v>
      </c>
      <c r="R49" s="78">
        <f t="shared" si="2"/>
        <v>0</v>
      </c>
      <c r="S49" s="78">
        <f t="shared" si="2"/>
        <v>0</v>
      </c>
      <c r="T49" s="78">
        <f t="shared" si="2"/>
        <v>0</v>
      </c>
      <c r="U49" s="78">
        <f t="shared" si="2"/>
        <v>0</v>
      </c>
      <c r="V49" s="78">
        <f t="shared" si="2"/>
        <v>0</v>
      </c>
      <c r="W49" s="78">
        <f t="shared" si="2"/>
        <v>0</v>
      </c>
      <c r="X49" s="78">
        <f t="shared" si="2"/>
        <v>0</v>
      </c>
      <c r="Y49" s="78">
        <f t="shared" si="2"/>
        <v>0</v>
      </c>
      <c r="Z49" s="78">
        <f t="shared" si="2"/>
        <v>0</v>
      </c>
      <c r="AA49" s="78">
        <f t="shared" si="2"/>
        <v>0</v>
      </c>
      <c r="AB49" s="78">
        <f t="shared" si="2"/>
        <v>0</v>
      </c>
      <c r="AC49" s="78">
        <f t="shared" si="2"/>
        <v>0</v>
      </c>
      <c r="AD49" s="79">
        <f t="shared" si="2"/>
        <v>0</v>
      </c>
      <c r="AE49" s="110">
        <f t="shared" si="2"/>
        <v>1816</v>
      </c>
      <c r="AF49" s="109">
        <f t="shared" si="2"/>
        <v>257000</v>
      </c>
    </row>
    <row r="50" spans="2:41" s="7" customFormat="1" ht="25.15" customHeight="1" x14ac:dyDescent="0.25">
      <c r="B50" s="153" t="s">
        <v>48</v>
      </c>
      <c r="C50" s="144"/>
      <c r="D50" s="145"/>
      <c r="E50" s="145"/>
      <c r="F50" s="146"/>
      <c r="G50" s="147"/>
      <c r="H50" s="148"/>
      <c r="I50" s="148"/>
      <c r="J50" s="149"/>
      <c r="K50" s="149"/>
      <c r="L50" s="149"/>
      <c r="M50" s="149"/>
      <c r="N50" s="149"/>
      <c r="O50" s="149"/>
      <c r="P50" s="149"/>
      <c r="Q50" s="149"/>
      <c r="R50" s="149"/>
      <c r="S50" s="149"/>
      <c r="T50" s="149"/>
      <c r="U50" s="149"/>
      <c r="V50" s="149"/>
      <c r="W50" s="149"/>
      <c r="X50" s="149"/>
      <c r="Y50" s="149"/>
      <c r="Z50" s="149"/>
      <c r="AA50" s="149"/>
      <c r="AB50" s="149"/>
      <c r="AC50" s="149"/>
      <c r="AD50" s="150"/>
      <c r="AE50" s="151"/>
      <c r="AF50" s="152"/>
      <c r="AG50" s="14"/>
      <c r="AH50" s="14"/>
      <c r="AI50" s="14"/>
      <c r="AJ50" s="14"/>
      <c r="AK50" s="14"/>
      <c r="AL50" s="14"/>
      <c r="AM50" s="14"/>
      <c r="AN50" s="14"/>
      <c r="AO50" s="14"/>
    </row>
    <row r="51" spans="2:41" s="9" customFormat="1" ht="25.15" customHeight="1" x14ac:dyDescent="0.25">
      <c r="B51" s="68" t="s">
        <v>35</v>
      </c>
      <c r="C51" s="68" t="s">
        <v>36</v>
      </c>
      <c r="D51" s="69">
        <v>5</v>
      </c>
      <c r="E51" s="70">
        <v>45</v>
      </c>
      <c r="F51" s="99">
        <v>46388</v>
      </c>
      <c r="G51" s="94">
        <v>46507</v>
      </c>
      <c r="H51" s="81">
        <v>21</v>
      </c>
      <c r="I51" s="81">
        <v>20</v>
      </c>
      <c r="J51" s="81">
        <v>23</v>
      </c>
      <c r="K51" s="81">
        <v>21</v>
      </c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2"/>
      <c r="AE51" s="87">
        <f>SUM(H51:AD51)*8</f>
        <v>680</v>
      </c>
      <c r="AF51" s="88">
        <f>AE51*E51*D51</f>
        <v>153000</v>
      </c>
      <c r="AG51" s="15"/>
      <c r="AH51" s="15"/>
      <c r="AI51" s="15"/>
      <c r="AJ51" s="15"/>
      <c r="AK51" s="15"/>
      <c r="AL51" s="15"/>
      <c r="AM51" s="15"/>
      <c r="AN51" s="15"/>
      <c r="AO51" s="15"/>
    </row>
    <row r="52" spans="2:41" s="9" customFormat="1" ht="25.15" customHeight="1" x14ac:dyDescent="0.25">
      <c r="B52" s="71" t="s">
        <v>35</v>
      </c>
      <c r="C52" s="71" t="s">
        <v>3</v>
      </c>
      <c r="D52" s="72">
        <v>3</v>
      </c>
      <c r="E52" s="73">
        <v>30</v>
      </c>
      <c r="F52" s="100">
        <v>46508</v>
      </c>
      <c r="G52" s="95">
        <v>46675</v>
      </c>
      <c r="H52" s="83"/>
      <c r="I52" s="83"/>
      <c r="J52" s="83"/>
      <c r="K52" s="83"/>
      <c r="L52" s="83">
        <v>22</v>
      </c>
      <c r="M52" s="83">
        <v>22</v>
      </c>
      <c r="N52" s="83">
        <v>21</v>
      </c>
      <c r="O52" s="83">
        <v>23</v>
      </c>
      <c r="P52" s="83">
        <v>22</v>
      </c>
      <c r="Q52" s="83">
        <v>10</v>
      </c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4"/>
      <c r="AE52" s="87">
        <f t="shared" ref="AE52:AE64" si="3">SUM(H52:AD52)*8</f>
        <v>960</v>
      </c>
      <c r="AF52" s="88">
        <f t="shared" ref="AF52:AF64" si="4">AE52*E52*D52</f>
        <v>86400</v>
      </c>
      <c r="AG52" s="16"/>
      <c r="AH52" s="15"/>
      <c r="AI52" s="15"/>
      <c r="AJ52" s="15"/>
      <c r="AK52" s="15"/>
      <c r="AL52" s="15"/>
      <c r="AM52" s="15"/>
      <c r="AN52" s="15"/>
      <c r="AO52" s="15"/>
    </row>
    <row r="53" spans="2:41" s="9" customFormat="1" ht="25.15" customHeight="1" x14ac:dyDescent="0.25">
      <c r="B53" s="71" t="s">
        <v>37</v>
      </c>
      <c r="C53" s="71" t="s">
        <v>38</v>
      </c>
      <c r="D53" s="72"/>
      <c r="E53" s="73"/>
      <c r="F53" s="100"/>
      <c r="G53" s="95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4"/>
      <c r="AE53" s="87">
        <f t="shared" si="3"/>
        <v>0</v>
      </c>
      <c r="AF53" s="88">
        <f t="shared" si="4"/>
        <v>0</v>
      </c>
      <c r="AG53" s="15"/>
      <c r="AH53" s="15"/>
      <c r="AI53" s="15"/>
      <c r="AJ53" s="15"/>
      <c r="AK53" s="15"/>
      <c r="AL53" s="15"/>
      <c r="AM53" s="15"/>
      <c r="AN53" s="15"/>
      <c r="AO53" s="15"/>
    </row>
    <row r="54" spans="2:41" s="9" customFormat="1" ht="25.15" customHeight="1" x14ac:dyDescent="0.25">
      <c r="B54" s="71" t="s">
        <v>37</v>
      </c>
      <c r="C54" s="71" t="s">
        <v>39</v>
      </c>
      <c r="D54" s="72"/>
      <c r="E54" s="73"/>
      <c r="F54" s="100"/>
      <c r="G54" s="95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4"/>
      <c r="AE54" s="87">
        <f t="shared" si="3"/>
        <v>0</v>
      </c>
      <c r="AF54" s="88">
        <f t="shared" si="4"/>
        <v>0</v>
      </c>
      <c r="AG54" s="15"/>
      <c r="AH54" s="15"/>
      <c r="AI54" s="15"/>
      <c r="AJ54" s="15"/>
      <c r="AK54" s="15"/>
      <c r="AL54" s="15"/>
      <c r="AM54" s="15"/>
      <c r="AN54" s="15"/>
      <c r="AO54" s="15"/>
    </row>
    <row r="55" spans="2:41" s="9" customFormat="1" ht="25.15" customHeight="1" x14ac:dyDescent="0.25">
      <c r="B55" s="71" t="s">
        <v>40</v>
      </c>
      <c r="C55" s="71" t="s">
        <v>41</v>
      </c>
      <c r="D55" s="72"/>
      <c r="E55" s="73"/>
      <c r="F55" s="100"/>
      <c r="G55" s="95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4"/>
      <c r="AE55" s="87">
        <f t="shared" si="3"/>
        <v>0</v>
      </c>
      <c r="AF55" s="88">
        <f t="shared" si="4"/>
        <v>0</v>
      </c>
      <c r="AG55" s="15"/>
      <c r="AH55" s="15"/>
      <c r="AI55" s="15"/>
      <c r="AJ55" s="15"/>
      <c r="AK55" s="15"/>
      <c r="AL55" s="15"/>
      <c r="AM55" s="15"/>
      <c r="AN55" s="15"/>
      <c r="AO55" s="15"/>
    </row>
    <row r="56" spans="2:41" s="9" customFormat="1" ht="25.15" customHeight="1" x14ac:dyDescent="0.25">
      <c r="B56" s="71" t="s">
        <v>40</v>
      </c>
      <c r="C56" s="71" t="s">
        <v>42</v>
      </c>
      <c r="D56" s="72">
        <v>4</v>
      </c>
      <c r="E56" s="73">
        <v>25</v>
      </c>
      <c r="F56" s="100">
        <v>46508</v>
      </c>
      <c r="G56" s="95">
        <v>46538</v>
      </c>
      <c r="H56" s="83"/>
      <c r="I56" s="83"/>
      <c r="J56" s="83"/>
      <c r="K56" s="83"/>
      <c r="L56" s="83">
        <v>22</v>
      </c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4"/>
      <c r="AE56" s="87">
        <f t="shared" si="3"/>
        <v>176</v>
      </c>
      <c r="AF56" s="88">
        <f t="shared" si="4"/>
        <v>17600</v>
      </c>
      <c r="AG56" s="15"/>
      <c r="AH56" s="15"/>
      <c r="AI56" s="15"/>
      <c r="AJ56" s="15"/>
      <c r="AK56" s="15"/>
      <c r="AL56" s="15"/>
      <c r="AM56" s="15"/>
      <c r="AN56" s="15"/>
      <c r="AO56" s="15"/>
    </row>
    <row r="57" spans="2:41" s="9" customFormat="1" ht="25.15" customHeight="1" x14ac:dyDescent="0.25">
      <c r="B57" s="71" t="s">
        <v>43</v>
      </c>
      <c r="C57" s="71"/>
      <c r="D57" s="72"/>
      <c r="E57" s="73"/>
      <c r="F57" s="100"/>
      <c r="G57" s="95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4"/>
      <c r="AE57" s="87">
        <f t="shared" si="3"/>
        <v>0</v>
      </c>
      <c r="AF57" s="88">
        <f t="shared" si="4"/>
        <v>0</v>
      </c>
      <c r="AG57" s="15"/>
      <c r="AH57" s="15"/>
      <c r="AI57" s="15"/>
      <c r="AJ57" s="15"/>
      <c r="AK57" s="15"/>
      <c r="AL57" s="15"/>
      <c r="AM57" s="15"/>
      <c r="AN57" s="15"/>
      <c r="AO57" s="15"/>
    </row>
    <row r="58" spans="2:41" s="9" customFormat="1" ht="25.15" customHeight="1" x14ac:dyDescent="0.25">
      <c r="B58" s="71" t="s">
        <v>43</v>
      </c>
      <c r="C58" s="71"/>
      <c r="D58" s="72"/>
      <c r="E58" s="73"/>
      <c r="F58" s="100"/>
      <c r="G58" s="95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4"/>
      <c r="AE58" s="87">
        <f t="shared" si="3"/>
        <v>0</v>
      </c>
      <c r="AF58" s="88">
        <f t="shared" si="4"/>
        <v>0</v>
      </c>
      <c r="AG58" s="15"/>
      <c r="AH58" s="15"/>
      <c r="AI58" s="15"/>
      <c r="AJ58" s="15"/>
      <c r="AK58" s="15"/>
      <c r="AL58" s="15"/>
      <c r="AM58" s="15"/>
      <c r="AN58" s="15"/>
      <c r="AO58" s="15"/>
    </row>
    <row r="59" spans="2:41" s="9" customFormat="1" ht="25.15" customHeight="1" x14ac:dyDescent="0.25">
      <c r="B59" s="71" t="s">
        <v>44</v>
      </c>
      <c r="C59" s="71"/>
      <c r="D59" s="72"/>
      <c r="E59" s="73"/>
      <c r="F59" s="100"/>
      <c r="G59" s="95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4"/>
      <c r="AE59" s="87">
        <f t="shared" si="3"/>
        <v>0</v>
      </c>
      <c r="AF59" s="88">
        <f t="shared" si="4"/>
        <v>0</v>
      </c>
      <c r="AG59" s="15"/>
      <c r="AH59" s="15"/>
      <c r="AI59" s="15"/>
      <c r="AJ59" s="15"/>
      <c r="AK59" s="15"/>
      <c r="AL59" s="15"/>
      <c r="AM59" s="15"/>
      <c r="AN59" s="15"/>
      <c r="AO59" s="15"/>
    </row>
    <row r="60" spans="2:41" s="9" customFormat="1" ht="25.15" customHeight="1" x14ac:dyDescent="0.25">
      <c r="B60" s="71" t="s">
        <v>44</v>
      </c>
      <c r="C60" s="71"/>
      <c r="D60" s="72"/>
      <c r="E60" s="73"/>
      <c r="F60" s="100"/>
      <c r="G60" s="95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4"/>
      <c r="AE60" s="87">
        <f t="shared" si="3"/>
        <v>0</v>
      </c>
      <c r="AF60" s="88">
        <f t="shared" si="4"/>
        <v>0</v>
      </c>
      <c r="AG60" s="15"/>
      <c r="AH60" s="15"/>
      <c r="AI60" s="15"/>
      <c r="AJ60" s="15"/>
      <c r="AK60" s="15"/>
      <c r="AL60" s="15"/>
      <c r="AM60" s="15"/>
      <c r="AN60" s="15"/>
      <c r="AO60" s="15"/>
    </row>
    <row r="61" spans="2:41" s="9" customFormat="1" ht="25.15" customHeight="1" x14ac:dyDescent="0.25">
      <c r="B61" s="71" t="s">
        <v>45</v>
      </c>
      <c r="C61" s="71"/>
      <c r="D61" s="72"/>
      <c r="E61" s="73"/>
      <c r="F61" s="100"/>
      <c r="G61" s="95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4"/>
      <c r="AE61" s="87">
        <f t="shared" si="3"/>
        <v>0</v>
      </c>
      <c r="AF61" s="88">
        <f t="shared" si="4"/>
        <v>0</v>
      </c>
      <c r="AG61" s="15"/>
      <c r="AH61" s="15"/>
      <c r="AI61" s="15"/>
      <c r="AJ61" s="15"/>
      <c r="AK61" s="15"/>
      <c r="AL61" s="15"/>
      <c r="AM61" s="15"/>
      <c r="AN61" s="15"/>
      <c r="AO61" s="15"/>
    </row>
    <row r="62" spans="2:41" s="9" customFormat="1" ht="25.15" customHeight="1" x14ac:dyDescent="0.25">
      <c r="B62" s="71" t="s">
        <v>45</v>
      </c>
      <c r="C62" s="71"/>
      <c r="D62" s="72"/>
      <c r="E62" s="73"/>
      <c r="F62" s="100"/>
      <c r="G62" s="95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4"/>
      <c r="AE62" s="87">
        <f t="shared" si="3"/>
        <v>0</v>
      </c>
      <c r="AF62" s="88">
        <f t="shared" si="4"/>
        <v>0</v>
      </c>
      <c r="AG62" s="15"/>
      <c r="AH62" s="15"/>
      <c r="AI62" s="15"/>
      <c r="AJ62" s="15"/>
      <c r="AK62" s="15"/>
      <c r="AL62" s="15"/>
      <c r="AM62" s="15"/>
      <c r="AN62" s="15"/>
      <c r="AO62" s="15"/>
    </row>
    <row r="63" spans="2:41" s="9" customFormat="1" ht="25.15" customHeight="1" x14ac:dyDescent="0.25">
      <c r="B63" s="71" t="s">
        <v>46</v>
      </c>
      <c r="C63" s="71"/>
      <c r="D63" s="72"/>
      <c r="E63" s="73"/>
      <c r="F63" s="100"/>
      <c r="G63" s="95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4"/>
      <c r="AE63" s="87">
        <f t="shared" si="3"/>
        <v>0</v>
      </c>
      <c r="AF63" s="88">
        <f t="shared" si="4"/>
        <v>0</v>
      </c>
      <c r="AG63" s="15"/>
      <c r="AH63" s="15"/>
      <c r="AI63" s="15"/>
      <c r="AJ63" s="15"/>
      <c r="AK63" s="15"/>
      <c r="AL63" s="15"/>
      <c r="AM63" s="15"/>
      <c r="AN63" s="15"/>
      <c r="AO63" s="15"/>
    </row>
    <row r="64" spans="2:41" s="9" customFormat="1" ht="25.15" customHeight="1" thickBot="1" x14ac:dyDescent="0.3">
      <c r="B64" s="74" t="s">
        <v>46</v>
      </c>
      <c r="C64" s="74"/>
      <c r="D64" s="75"/>
      <c r="E64" s="76"/>
      <c r="F64" s="101"/>
      <c r="G64" s="96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6"/>
      <c r="AE64" s="87">
        <f t="shared" si="3"/>
        <v>0</v>
      </c>
      <c r="AF64" s="88">
        <f t="shared" si="4"/>
        <v>0</v>
      </c>
      <c r="AG64" s="15"/>
      <c r="AH64" s="15"/>
      <c r="AI64" s="15"/>
      <c r="AJ64" s="15"/>
      <c r="AK64" s="15"/>
      <c r="AL64" s="15"/>
      <c r="AM64" s="15"/>
      <c r="AN64" s="15"/>
      <c r="AO64" s="15"/>
    </row>
    <row r="65" spans="2:41" s="6" customFormat="1" ht="30" customHeight="1" thickTop="1" thickBot="1" x14ac:dyDescent="0.3">
      <c r="B65" s="56" t="s">
        <v>0</v>
      </c>
      <c r="C65" s="57"/>
      <c r="D65" s="57"/>
      <c r="E65" s="58"/>
      <c r="F65" s="59"/>
      <c r="G65" s="60" t="s">
        <v>47</v>
      </c>
      <c r="H65" s="77">
        <f t="shared" ref="H65:AF65" si="5">SUM(H51:H64)</f>
        <v>21</v>
      </c>
      <c r="I65" s="78">
        <f t="shared" si="5"/>
        <v>20</v>
      </c>
      <c r="J65" s="78">
        <f t="shared" si="5"/>
        <v>23</v>
      </c>
      <c r="K65" s="78">
        <f t="shared" si="5"/>
        <v>21</v>
      </c>
      <c r="L65" s="78">
        <f t="shared" si="5"/>
        <v>44</v>
      </c>
      <c r="M65" s="78">
        <f t="shared" si="5"/>
        <v>22</v>
      </c>
      <c r="N65" s="78">
        <f t="shared" si="5"/>
        <v>21</v>
      </c>
      <c r="O65" s="78">
        <f t="shared" si="5"/>
        <v>23</v>
      </c>
      <c r="P65" s="78">
        <f t="shared" si="5"/>
        <v>22</v>
      </c>
      <c r="Q65" s="78">
        <f t="shared" si="5"/>
        <v>10</v>
      </c>
      <c r="R65" s="78">
        <f t="shared" si="5"/>
        <v>0</v>
      </c>
      <c r="S65" s="78">
        <f t="shared" si="5"/>
        <v>0</v>
      </c>
      <c r="T65" s="78">
        <f t="shared" si="5"/>
        <v>0</v>
      </c>
      <c r="U65" s="78">
        <f t="shared" si="5"/>
        <v>0</v>
      </c>
      <c r="V65" s="78">
        <f t="shared" si="5"/>
        <v>0</v>
      </c>
      <c r="W65" s="78">
        <f t="shared" si="5"/>
        <v>0</v>
      </c>
      <c r="X65" s="78">
        <f t="shared" si="5"/>
        <v>0</v>
      </c>
      <c r="Y65" s="78">
        <f t="shared" si="5"/>
        <v>0</v>
      </c>
      <c r="Z65" s="78">
        <f t="shared" si="5"/>
        <v>0</v>
      </c>
      <c r="AA65" s="78">
        <f t="shared" si="5"/>
        <v>0</v>
      </c>
      <c r="AB65" s="78">
        <f t="shared" si="5"/>
        <v>0</v>
      </c>
      <c r="AC65" s="78">
        <f t="shared" si="5"/>
        <v>0</v>
      </c>
      <c r="AD65" s="79">
        <f t="shared" si="5"/>
        <v>0</v>
      </c>
      <c r="AE65" s="110">
        <f t="shared" si="5"/>
        <v>1816</v>
      </c>
      <c r="AF65" s="109">
        <f t="shared" si="5"/>
        <v>257000</v>
      </c>
    </row>
    <row r="66" spans="2:41" s="7" customFormat="1" ht="25.15" customHeight="1" x14ac:dyDescent="0.25">
      <c r="B66" s="153" t="s">
        <v>49</v>
      </c>
      <c r="C66" s="144"/>
      <c r="D66" s="145"/>
      <c r="E66" s="145"/>
      <c r="F66" s="146"/>
      <c r="G66" s="147"/>
      <c r="H66" s="148"/>
      <c r="I66" s="148"/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49"/>
      <c r="U66" s="149"/>
      <c r="V66" s="149"/>
      <c r="W66" s="149"/>
      <c r="X66" s="149"/>
      <c r="Y66" s="149"/>
      <c r="Z66" s="149"/>
      <c r="AA66" s="149"/>
      <c r="AB66" s="149"/>
      <c r="AC66" s="149"/>
      <c r="AD66" s="150"/>
      <c r="AE66" s="151"/>
      <c r="AF66" s="152"/>
      <c r="AG66" s="14"/>
      <c r="AH66" s="14"/>
      <c r="AI66" s="14"/>
      <c r="AJ66" s="14"/>
      <c r="AK66" s="14"/>
      <c r="AL66" s="14"/>
      <c r="AM66" s="14"/>
      <c r="AN66" s="14"/>
      <c r="AO66" s="14"/>
    </row>
    <row r="67" spans="2:41" s="9" customFormat="1" ht="25.15" customHeight="1" x14ac:dyDescent="0.25">
      <c r="B67" s="68" t="s">
        <v>35</v>
      </c>
      <c r="C67" s="68" t="s">
        <v>36</v>
      </c>
      <c r="D67" s="69">
        <v>5</v>
      </c>
      <c r="E67" s="70">
        <v>45</v>
      </c>
      <c r="F67" s="99">
        <v>46388</v>
      </c>
      <c r="G67" s="94">
        <v>46507</v>
      </c>
      <c r="H67" s="81">
        <v>21</v>
      </c>
      <c r="I67" s="81">
        <v>20</v>
      </c>
      <c r="J67" s="81">
        <v>23</v>
      </c>
      <c r="K67" s="81">
        <v>21</v>
      </c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2"/>
      <c r="AE67" s="87">
        <f>SUM(H67:AD67)*8</f>
        <v>680</v>
      </c>
      <c r="AF67" s="88">
        <f>AE67*E67*D67</f>
        <v>153000</v>
      </c>
      <c r="AG67" s="15"/>
      <c r="AH67" s="15"/>
      <c r="AI67" s="15"/>
      <c r="AJ67" s="15"/>
      <c r="AK67" s="15"/>
      <c r="AL67" s="15"/>
      <c r="AM67" s="15"/>
      <c r="AN67" s="15"/>
      <c r="AO67" s="15"/>
    </row>
    <row r="68" spans="2:41" s="9" customFormat="1" ht="25.15" customHeight="1" x14ac:dyDescent="0.25">
      <c r="B68" s="71" t="s">
        <v>35</v>
      </c>
      <c r="C68" s="71" t="s">
        <v>3</v>
      </c>
      <c r="D68" s="72">
        <v>3</v>
      </c>
      <c r="E68" s="73">
        <v>30</v>
      </c>
      <c r="F68" s="100">
        <v>46508</v>
      </c>
      <c r="G68" s="95">
        <v>46675</v>
      </c>
      <c r="H68" s="83"/>
      <c r="I68" s="83"/>
      <c r="J68" s="83"/>
      <c r="K68" s="83"/>
      <c r="L68" s="83">
        <v>22</v>
      </c>
      <c r="M68" s="83">
        <v>22</v>
      </c>
      <c r="N68" s="83">
        <v>21</v>
      </c>
      <c r="O68" s="83">
        <v>23</v>
      </c>
      <c r="P68" s="83">
        <v>22</v>
      </c>
      <c r="Q68" s="83">
        <v>10</v>
      </c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4"/>
      <c r="AE68" s="87">
        <f t="shared" ref="AE68:AE80" si="6">SUM(H68:AD68)*8</f>
        <v>960</v>
      </c>
      <c r="AF68" s="88">
        <f t="shared" ref="AF68:AF80" si="7">AE68*E68*D68</f>
        <v>86400</v>
      </c>
      <c r="AG68" s="16"/>
      <c r="AH68" s="15"/>
      <c r="AI68" s="15"/>
      <c r="AJ68" s="15"/>
      <c r="AK68" s="15"/>
      <c r="AL68" s="15"/>
      <c r="AM68" s="15"/>
      <c r="AN68" s="15"/>
      <c r="AO68" s="15"/>
    </row>
    <row r="69" spans="2:41" s="9" customFormat="1" ht="25.15" customHeight="1" x14ac:dyDescent="0.25">
      <c r="B69" s="71" t="s">
        <v>37</v>
      </c>
      <c r="C69" s="71" t="s">
        <v>38</v>
      </c>
      <c r="D69" s="72"/>
      <c r="E69" s="73"/>
      <c r="F69" s="100"/>
      <c r="G69" s="95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4"/>
      <c r="AE69" s="87">
        <f t="shared" si="6"/>
        <v>0</v>
      </c>
      <c r="AF69" s="88">
        <f t="shared" si="7"/>
        <v>0</v>
      </c>
      <c r="AG69" s="15"/>
      <c r="AH69" s="15"/>
      <c r="AI69" s="15"/>
      <c r="AJ69" s="15"/>
      <c r="AK69" s="15"/>
      <c r="AL69" s="15"/>
      <c r="AM69" s="15"/>
      <c r="AN69" s="15"/>
      <c r="AO69" s="15"/>
    </row>
    <row r="70" spans="2:41" s="9" customFormat="1" ht="25.15" customHeight="1" x14ac:dyDescent="0.25">
      <c r="B70" s="71" t="s">
        <v>37</v>
      </c>
      <c r="C70" s="71" t="s">
        <v>39</v>
      </c>
      <c r="D70" s="72"/>
      <c r="E70" s="73"/>
      <c r="F70" s="100"/>
      <c r="G70" s="95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84"/>
      <c r="AE70" s="87">
        <f t="shared" si="6"/>
        <v>0</v>
      </c>
      <c r="AF70" s="88">
        <f t="shared" si="7"/>
        <v>0</v>
      </c>
      <c r="AG70" s="15"/>
      <c r="AH70" s="15"/>
      <c r="AI70" s="15"/>
      <c r="AJ70" s="15"/>
      <c r="AK70" s="15"/>
      <c r="AL70" s="15"/>
      <c r="AM70" s="15"/>
      <c r="AN70" s="15"/>
      <c r="AO70" s="15"/>
    </row>
    <row r="71" spans="2:41" s="9" customFormat="1" ht="25.15" customHeight="1" x14ac:dyDescent="0.25">
      <c r="B71" s="71" t="s">
        <v>40</v>
      </c>
      <c r="C71" s="71" t="s">
        <v>41</v>
      </c>
      <c r="D71" s="72"/>
      <c r="E71" s="73"/>
      <c r="F71" s="100"/>
      <c r="G71" s="95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4"/>
      <c r="AE71" s="87">
        <f t="shared" si="6"/>
        <v>0</v>
      </c>
      <c r="AF71" s="88">
        <f t="shared" si="7"/>
        <v>0</v>
      </c>
      <c r="AG71" s="15"/>
      <c r="AH71" s="15"/>
      <c r="AI71" s="15"/>
      <c r="AJ71" s="15"/>
      <c r="AK71" s="15"/>
      <c r="AL71" s="15"/>
      <c r="AM71" s="15"/>
      <c r="AN71" s="15"/>
      <c r="AO71" s="15"/>
    </row>
    <row r="72" spans="2:41" s="9" customFormat="1" ht="25.15" customHeight="1" x14ac:dyDescent="0.25">
      <c r="B72" s="71" t="s">
        <v>40</v>
      </c>
      <c r="C72" s="71" t="s">
        <v>42</v>
      </c>
      <c r="D72" s="72">
        <v>4</v>
      </c>
      <c r="E72" s="73">
        <v>25</v>
      </c>
      <c r="F72" s="100">
        <v>46508</v>
      </c>
      <c r="G72" s="95">
        <v>46538</v>
      </c>
      <c r="H72" s="83"/>
      <c r="I72" s="83"/>
      <c r="J72" s="83"/>
      <c r="K72" s="83"/>
      <c r="L72" s="83">
        <v>22</v>
      </c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4"/>
      <c r="AE72" s="87">
        <f t="shared" si="6"/>
        <v>176</v>
      </c>
      <c r="AF72" s="88">
        <f t="shared" si="7"/>
        <v>17600</v>
      </c>
      <c r="AG72" s="15"/>
      <c r="AH72" s="15"/>
      <c r="AI72" s="15"/>
      <c r="AJ72" s="15"/>
      <c r="AK72" s="15"/>
      <c r="AL72" s="15"/>
      <c r="AM72" s="15"/>
      <c r="AN72" s="15"/>
      <c r="AO72" s="15"/>
    </row>
    <row r="73" spans="2:41" s="9" customFormat="1" ht="25.15" customHeight="1" x14ac:dyDescent="0.25">
      <c r="B73" s="71" t="s">
        <v>43</v>
      </c>
      <c r="C73" s="71"/>
      <c r="D73" s="72"/>
      <c r="E73" s="73"/>
      <c r="F73" s="100"/>
      <c r="G73" s="95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4"/>
      <c r="AE73" s="87">
        <f t="shared" si="6"/>
        <v>0</v>
      </c>
      <c r="AF73" s="88">
        <f t="shared" si="7"/>
        <v>0</v>
      </c>
      <c r="AG73" s="15"/>
      <c r="AH73" s="15"/>
      <c r="AI73" s="15"/>
      <c r="AJ73" s="15"/>
      <c r="AK73" s="15"/>
      <c r="AL73" s="15"/>
      <c r="AM73" s="15"/>
      <c r="AN73" s="15"/>
      <c r="AO73" s="15"/>
    </row>
    <row r="74" spans="2:41" s="9" customFormat="1" ht="25.15" customHeight="1" x14ac:dyDescent="0.25">
      <c r="B74" s="71" t="s">
        <v>43</v>
      </c>
      <c r="C74" s="71"/>
      <c r="D74" s="72"/>
      <c r="E74" s="73"/>
      <c r="F74" s="100"/>
      <c r="G74" s="95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  <c r="AA74" s="83"/>
      <c r="AB74" s="83"/>
      <c r="AC74" s="83"/>
      <c r="AD74" s="84"/>
      <c r="AE74" s="87">
        <f t="shared" si="6"/>
        <v>0</v>
      </c>
      <c r="AF74" s="88">
        <f t="shared" si="7"/>
        <v>0</v>
      </c>
      <c r="AG74" s="15"/>
      <c r="AH74" s="15"/>
      <c r="AI74" s="15"/>
      <c r="AJ74" s="15"/>
      <c r="AK74" s="15"/>
      <c r="AL74" s="15"/>
      <c r="AM74" s="15"/>
      <c r="AN74" s="15"/>
      <c r="AO74" s="15"/>
    </row>
    <row r="75" spans="2:41" s="9" customFormat="1" ht="25.15" customHeight="1" x14ac:dyDescent="0.25">
      <c r="B75" s="71" t="s">
        <v>44</v>
      </c>
      <c r="C75" s="71"/>
      <c r="D75" s="72"/>
      <c r="E75" s="73"/>
      <c r="F75" s="100"/>
      <c r="G75" s="95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84"/>
      <c r="AE75" s="87">
        <f t="shared" si="6"/>
        <v>0</v>
      </c>
      <c r="AF75" s="88">
        <f t="shared" si="7"/>
        <v>0</v>
      </c>
      <c r="AG75" s="15"/>
      <c r="AH75" s="15"/>
      <c r="AI75" s="15"/>
      <c r="AJ75" s="15"/>
      <c r="AK75" s="15"/>
      <c r="AL75" s="15"/>
      <c r="AM75" s="15"/>
      <c r="AN75" s="15"/>
      <c r="AO75" s="15"/>
    </row>
    <row r="76" spans="2:41" s="9" customFormat="1" ht="25.15" customHeight="1" x14ac:dyDescent="0.25">
      <c r="B76" s="71" t="s">
        <v>44</v>
      </c>
      <c r="C76" s="71"/>
      <c r="D76" s="72"/>
      <c r="E76" s="73"/>
      <c r="F76" s="100"/>
      <c r="G76" s="95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4"/>
      <c r="AE76" s="87">
        <f t="shared" si="6"/>
        <v>0</v>
      </c>
      <c r="AF76" s="88">
        <f t="shared" si="7"/>
        <v>0</v>
      </c>
      <c r="AG76" s="15"/>
      <c r="AH76" s="15"/>
      <c r="AI76" s="15"/>
      <c r="AJ76" s="15"/>
      <c r="AK76" s="15"/>
      <c r="AL76" s="15"/>
      <c r="AM76" s="15"/>
      <c r="AN76" s="15"/>
      <c r="AO76" s="15"/>
    </row>
    <row r="77" spans="2:41" s="9" customFormat="1" ht="25.15" customHeight="1" x14ac:dyDescent="0.25">
      <c r="B77" s="71" t="s">
        <v>45</v>
      </c>
      <c r="C77" s="71"/>
      <c r="D77" s="72"/>
      <c r="E77" s="73"/>
      <c r="F77" s="100"/>
      <c r="G77" s="95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4"/>
      <c r="AE77" s="87">
        <f t="shared" si="6"/>
        <v>0</v>
      </c>
      <c r="AF77" s="88">
        <f t="shared" si="7"/>
        <v>0</v>
      </c>
      <c r="AG77" s="15"/>
      <c r="AH77" s="15"/>
      <c r="AI77" s="15"/>
      <c r="AJ77" s="15"/>
      <c r="AK77" s="15"/>
      <c r="AL77" s="15"/>
      <c r="AM77" s="15"/>
      <c r="AN77" s="15"/>
      <c r="AO77" s="15"/>
    </row>
    <row r="78" spans="2:41" s="9" customFormat="1" ht="25.15" customHeight="1" x14ac:dyDescent="0.25">
      <c r="B78" s="71" t="s">
        <v>45</v>
      </c>
      <c r="C78" s="71"/>
      <c r="D78" s="72"/>
      <c r="E78" s="73"/>
      <c r="F78" s="100"/>
      <c r="G78" s="95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4"/>
      <c r="AE78" s="87">
        <f t="shared" si="6"/>
        <v>0</v>
      </c>
      <c r="AF78" s="88">
        <f t="shared" si="7"/>
        <v>0</v>
      </c>
      <c r="AG78" s="15"/>
      <c r="AH78" s="15"/>
      <c r="AI78" s="15"/>
      <c r="AJ78" s="15"/>
      <c r="AK78" s="15"/>
      <c r="AL78" s="15"/>
      <c r="AM78" s="15"/>
      <c r="AN78" s="15"/>
      <c r="AO78" s="15"/>
    </row>
    <row r="79" spans="2:41" s="9" customFormat="1" ht="25.15" customHeight="1" x14ac:dyDescent="0.25">
      <c r="B79" s="71" t="s">
        <v>46</v>
      </c>
      <c r="C79" s="71"/>
      <c r="D79" s="72"/>
      <c r="E79" s="73"/>
      <c r="F79" s="100"/>
      <c r="G79" s="95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4"/>
      <c r="AE79" s="87">
        <f t="shared" si="6"/>
        <v>0</v>
      </c>
      <c r="AF79" s="88">
        <f t="shared" si="7"/>
        <v>0</v>
      </c>
      <c r="AG79" s="15"/>
      <c r="AH79" s="15"/>
      <c r="AI79" s="15"/>
      <c r="AJ79" s="15"/>
      <c r="AK79" s="15"/>
      <c r="AL79" s="15"/>
      <c r="AM79" s="15"/>
      <c r="AN79" s="15"/>
      <c r="AO79" s="15"/>
    </row>
    <row r="80" spans="2:41" s="9" customFormat="1" ht="25.15" customHeight="1" thickBot="1" x14ac:dyDescent="0.3">
      <c r="B80" s="74" t="s">
        <v>46</v>
      </c>
      <c r="C80" s="74"/>
      <c r="D80" s="75"/>
      <c r="E80" s="76"/>
      <c r="F80" s="101"/>
      <c r="G80" s="96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86"/>
      <c r="AE80" s="87">
        <f t="shared" si="6"/>
        <v>0</v>
      </c>
      <c r="AF80" s="88">
        <f t="shared" si="7"/>
        <v>0</v>
      </c>
      <c r="AG80" s="15"/>
      <c r="AH80" s="15"/>
      <c r="AI80" s="15"/>
      <c r="AJ80" s="15"/>
      <c r="AK80" s="15"/>
      <c r="AL80" s="15"/>
      <c r="AM80" s="15"/>
      <c r="AN80" s="15"/>
      <c r="AO80" s="15"/>
    </row>
    <row r="81" spans="2:41" s="6" customFormat="1" ht="30" customHeight="1" thickTop="1" thickBot="1" x14ac:dyDescent="0.3">
      <c r="B81" s="56" t="s">
        <v>0</v>
      </c>
      <c r="C81" s="57"/>
      <c r="D81" s="57"/>
      <c r="E81" s="58"/>
      <c r="F81" s="59"/>
      <c r="G81" s="60" t="s">
        <v>47</v>
      </c>
      <c r="H81" s="77">
        <f t="shared" ref="H81:AF81" si="8">SUM(H67:H80)</f>
        <v>21</v>
      </c>
      <c r="I81" s="78">
        <f t="shared" si="8"/>
        <v>20</v>
      </c>
      <c r="J81" s="78">
        <f t="shared" si="8"/>
        <v>23</v>
      </c>
      <c r="K81" s="78">
        <f t="shared" si="8"/>
        <v>21</v>
      </c>
      <c r="L81" s="78">
        <f t="shared" si="8"/>
        <v>44</v>
      </c>
      <c r="M81" s="78">
        <f t="shared" si="8"/>
        <v>22</v>
      </c>
      <c r="N81" s="78">
        <f t="shared" si="8"/>
        <v>21</v>
      </c>
      <c r="O81" s="78">
        <f t="shared" si="8"/>
        <v>23</v>
      </c>
      <c r="P81" s="78">
        <f t="shared" si="8"/>
        <v>22</v>
      </c>
      <c r="Q81" s="78">
        <f t="shared" si="8"/>
        <v>10</v>
      </c>
      <c r="R81" s="78">
        <f t="shared" si="8"/>
        <v>0</v>
      </c>
      <c r="S81" s="78">
        <f t="shared" si="8"/>
        <v>0</v>
      </c>
      <c r="T81" s="78">
        <f t="shared" si="8"/>
        <v>0</v>
      </c>
      <c r="U81" s="78">
        <f t="shared" si="8"/>
        <v>0</v>
      </c>
      <c r="V81" s="78">
        <f t="shared" si="8"/>
        <v>0</v>
      </c>
      <c r="W81" s="78">
        <f t="shared" si="8"/>
        <v>0</v>
      </c>
      <c r="X81" s="78">
        <f t="shared" si="8"/>
        <v>0</v>
      </c>
      <c r="Y81" s="78">
        <f t="shared" si="8"/>
        <v>0</v>
      </c>
      <c r="Z81" s="78">
        <f t="shared" si="8"/>
        <v>0</v>
      </c>
      <c r="AA81" s="78">
        <f t="shared" si="8"/>
        <v>0</v>
      </c>
      <c r="AB81" s="78">
        <f t="shared" si="8"/>
        <v>0</v>
      </c>
      <c r="AC81" s="78">
        <f t="shared" si="8"/>
        <v>0</v>
      </c>
      <c r="AD81" s="79">
        <f t="shared" si="8"/>
        <v>0</v>
      </c>
      <c r="AE81" s="110">
        <f t="shared" si="8"/>
        <v>1816</v>
      </c>
      <c r="AF81" s="109">
        <f t="shared" si="8"/>
        <v>257000</v>
      </c>
    </row>
    <row r="82" spans="2:41" s="6" customFormat="1" ht="25.15" customHeight="1" x14ac:dyDescent="0.25">
      <c r="H82" s="67" t="s">
        <v>19</v>
      </c>
      <c r="AF82" s="136" t="s">
        <v>20</v>
      </c>
    </row>
    <row r="83" spans="2:41" s="7" customFormat="1" ht="25.15" customHeight="1" x14ac:dyDescent="0.25">
      <c r="B83" s="30" t="s">
        <v>50</v>
      </c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8"/>
      <c r="AG83" s="13"/>
      <c r="AH83" s="13"/>
      <c r="AI83" s="13"/>
      <c r="AJ83" s="13"/>
      <c r="AK83" s="13"/>
      <c r="AL83" s="13"/>
      <c r="AM83" s="13"/>
      <c r="AN83" s="13"/>
      <c r="AO83" s="13"/>
    </row>
    <row r="84" spans="2:41" s="3" customFormat="1" ht="19.149999999999999" customHeight="1" x14ac:dyDescent="0.2">
      <c r="B84" s="39"/>
      <c r="C84" s="39"/>
      <c r="D84" s="41"/>
      <c r="E84" s="41"/>
      <c r="F84" s="97" t="s">
        <v>22</v>
      </c>
      <c r="G84" s="92" t="s">
        <v>23</v>
      </c>
      <c r="H84" s="45" t="str">
        <f>TEXT($F$4,"MMM-AAAA")</f>
        <v>Jan-2027</v>
      </c>
      <c r="I84" s="45" t="str">
        <f>TEXT(EDATE($F$4,1),"MMM-aaaa")</f>
        <v>Feb-2027</v>
      </c>
      <c r="J84" s="43" t="str">
        <f>TEXT(EDATE($F$4,2),"MMM-aaaa")</f>
        <v>Mar-2027</v>
      </c>
      <c r="K84" s="43" t="str">
        <f>TEXT(EDATE($F$4,3),"MMM-aaaa")</f>
        <v>Apr-2027</v>
      </c>
      <c r="L84" s="43" t="str">
        <f>TEXT(EDATE($F$4,4),"MMM-aaaa")</f>
        <v>May-2027</v>
      </c>
      <c r="M84" s="43" t="str">
        <f>TEXT(EDATE($F$4,5),"MMM-aaaa")</f>
        <v>Jun-2027</v>
      </c>
      <c r="N84" s="43" t="str">
        <f>TEXT(EDATE($F$4,6),"MMM-aaaaa")</f>
        <v>Jul-2027</v>
      </c>
      <c r="O84" s="43" t="str">
        <f>TEXT(EDATE($F$4,7),"MMM-aaaa")</f>
        <v>Aug-2027</v>
      </c>
      <c r="P84" s="43" t="str">
        <f>TEXT(EDATE($F$4,8),"MMM-aaaa")</f>
        <v>Sep-2027</v>
      </c>
      <c r="Q84" s="43" t="str">
        <f>TEXT(EDATE($F$4,9),"MMM-aaaa")</f>
        <v>Oct-2027</v>
      </c>
      <c r="R84" s="43" t="str">
        <f>TEXT(EDATE($F$4,10),"MMM-aaaa")</f>
        <v>Nov-2027</v>
      </c>
      <c r="S84" s="43" t="str">
        <f>TEXT(EDATE($F$4,11),"MMM-aaaa")</f>
        <v>Dec-2027</v>
      </c>
      <c r="T84" s="43" t="str">
        <f>TEXT(EDATE($F$4,12),"MMM-aaaa")</f>
        <v>Jan-2028</v>
      </c>
      <c r="U84" s="43" t="str">
        <f>TEXT(EDATE($F$4,13),"MMM-aaaa")</f>
        <v>Feb-2028</v>
      </c>
      <c r="V84" s="43" t="str">
        <f>TEXT(EDATE($F$4,14),"MMM-aaaa")</f>
        <v>Mar-2028</v>
      </c>
      <c r="W84" s="43" t="str">
        <f>TEXT(EDATE($F$4,15),"MMM-aaaa")</f>
        <v>Apr-2028</v>
      </c>
      <c r="X84" s="43" t="str">
        <f>TEXT(EDATE($F$4,16),"MMM-aaaa")</f>
        <v>May-2028</v>
      </c>
      <c r="Y84" s="43" t="str">
        <f>TEXT(EDATE($F$4,17),"MMM-aaaa")</f>
        <v>Jun-2028</v>
      </c>
      <c r="Z84" s="43" t="str">
        <f>TEXT(EDATE($F$4,18),"MMM-aaaa")</f>
        <v>Jul-2028</v>
      </c>
      <c r="AA84" s="43" t="str">
        <f>TEXT(EDATE($F$4,19),"MMM-aaaa")</f>
        <v>Aug-2028</v>
      </c>
      <c r="AB84" s="43" t="str">
        <f>TEXT(EDATE($F$4,20),"MMM-aaaa")</f>
        <v>Sep-2028</v>
      </c>
      <c r="AC84" s="43" t="str">
        <f>TEXT(EDATE($F$4,21),"MMM-aaaa")</f>
        <v>Oct-2028</v>
      </c>
      <c r="AD84" s="61" t="str">
        <f>TEXT(EDATE($F$4,22),"MMM-aaaa")</f>
        <v>Nov-2028</v>
      </c>
      <c r="AE84" s="65" t="s">
        <v>24</v>
      </c>
      <c r="AF84" s="63" t="s">
        <v>25</v>
      </c>
      <c r="AG84" s="4"/>
      <c r="AH84" s="4"/>
      <c r="AI84" s="4"/>
      <c r="AJ84" s="4"/>
      <c r="AK84" s="4"/>
      <c r="AL84" s="4"/>
      <c r="AM84" s="4"/>
      <c r="AN84" s="4"/>
      <c r="AO84" s="4"/>
    </row>
    <row r="85" spans="2:41" s="7" customFormat="1" ht="25.15" customHeight="1" x14ac:dyDescent="0.25">
      <c r="B85" s="40" t="s">
        <v>51</v>
      </c>
      <c r="C85" s="40" t="s">
        <v>52</v>
      </c>
      <c r="D85" s="42" t="s">
        <v>28</v>
      </c>
      <c r="E85" s="42" t="s">
        <v>29</v>
      </c>
      <c r="F85" s="98" t="s">
        <v>30</v>
      </c>
      <c r="G85" s="93" t="s">
        <v>31</v>
      </c>
      <c r="H85" s="46">
        <f>NETWORKDAYS($F$4,EOMONTH($F$4,0),)</f>
        <v>21</v>
      </c>
      <c r="I85" s="46">
        <f>NETWORKDAYS(EDATE($F$4,1),EOMONTH(EDATE($F$4,1),0),)</f>
        <v>20</v>
      </c>
      <c r="J85" s="44">
        <f>NETWORKDAYS(EDATE($F$4,2),EOMONTH(EDATE($F$4,2),0),)</f>
        <v>23</v>
      </c>
      <c r="K85" s="44">
        <f>NETWORKDAYS(EDATE($F$4,3),EOMONTH(EDATE($F$4,3),0),)</f>
        <v>22</v>
      </c>
      <c r="L85" s="44">
        <f>NETWORKDAYS(EDATE($F$4,4),EOMONTH(EDATE($F$4,4),0),)</f>
        <v>21</v>
      </c>
      <c r="M85" s="44">
        <f>NETWORKDAYS(EDATE($F$4,5),EOMONTH(EDATE($F$4,5),0),)</f>
        <v>22</v>
      </c>
      <c r="N85" s="44">
        <f>NETWORKDAYS(EDATE($F$4,6),EOMONTH(EDATE($F$4,6),0),)</f>
        <v>22</v>
      </c>
      <c r="O85" s="44">
        <f>NETWORKDAYS(EDATE($F$4,7),EOMONTH(EDATE($F$4,7),0),)</f>
        <v>22</v>
      </c>
      <c r="P85" s="44">
        <f>NETWORKDAYS(EDATE($F$4,8),EOMONTH(EDATE($F$4,8),0),)</f>
        <v>22</v>
      </c>
      <c r="Q85" s="44">
        <f>NETWORKDAYS(EDATE($F$4,9),EOMONTH(EDATE($F$4,9),0),)</f>
        <v>21</v>
      </c>
      <c r="R85" s="44">
        <f>NETWORKDAYS(EDATE($F$4,10),EOMONTH(EDATE($F$4,10),0),)</f>
        <v>22</v>
      </c>
      <c r="S85" s="44">
        <f>NETWORKDAYS(EDATE($F$4,11),EOMONTH(EDATE($F$4,11),0),)</f>
        <v>23</v>
      </c>
      <c r="T85" s="44">
        <f>NETWORKDAYS(EDATE($F$4,12),EOMONTH(EDATE($F$4,12),0),)</f>
        <v>21</v>
      </c>
      <c r="U85" s="44">
        <f>NETWORKDAYS(EDATE($F$4,13),EOMONTH(EDATE($F$4,13),0),)</f>
        <v>21</v>
      </c>
      <c r="V85" s="44">
        <f>NETWORKDAYS(EDATE($F$4,14),EOMONTH(EDATE($F$4,14),0),)</f>
        <v>23</v>
      </c>
      <c r="W85" s="44">
        <f>NETWORKDAYS(EDATE($F$4,15),EOMONTH(EDATE($F$4,15),0),)</f>
        <v>20</v>
      </c>
      <c r="X85" s="44">
        <f>NETWORKDAYS(EDATE($F$4,16),EOMONTH(EDATE($F$4,16),0),)</f>
        <v>23</v>
      </c>
      <c r="Y85" s="44">
        <f>NETWORKDAYS(EDATE($F$4,17),EOMONTH(EDATE($F$4,17),0),)</f>
        <v>22</v>
      </c>
      <c r="Z85" s="44">
        <f>NETWORKDAYS(EDATE($F$4,18),EOMONTH(EDATE($F$4,18),0),)</f>
        <v>21</v>
      </c>
      <c r="AA85" s="44">
        <f>NETWORKDAYS(EDATE($F$4,19),EOMONTH(EDATE($F$4,19),0),)</f>
        <v>23</v>
      </c>
      <c r="AB85" s="44">
        <f>NETWORKDAYS(EDATE($F$4,20),EOMONTH(EDATE($F$4,20),0),)</f>
        <v>21</v>
      </c>
      <c r="AC85" s="44">
        <f>NETWORKDAYS(EDATE($F$4,21),EOMONTH(EDATE($F$4,21),0),)</f>
        <v>22</v>
      </c>
      <c r="AD85" s="62">
        <f>NETWORKDAYS(EDATE($F$4,22),EOMONTH(EDATE($F$4,22),0),)</f>
        <v>22</v>
      </c>
      <c r="AE85" s="66" t="s">
        <v>32</v>
      </c>
      <c r="AF85" s="64" t="s">
        <v>33</v>
      </c>
      <c r="AG85" s="14"/>
      <c r="AH85" s="14"/>
      <c r="AI85" s="14"/>
      <c r="AJ85" s="14"/>
      <c r="AK85" s="14"/>
      <c r="AL85" s="14"/>
      <c r="AM85" s="14"/>
      <c r="AN85" s="14"/>
      <c r="AO85" s="14"/>
    </row>
    <row r="86" spans="2:41" s="9" customFormat="1" ht="25.15" customHeight="1" x14ac:dyDescent="0.25">
      <c r="B86" s="68" t="s">
        <v>53</v>
      </c>
      <c r="C86" s="68" t="s">
        <v>54</v>
      </c>
      <c r="D86" s="69">
        <v>1</v>
      </c>
      <c r="E86" s="70">
        <v>50</v>
      </c>
      <c r="F86" s="99"/>
      <c r="G86" s="94"/>
      <c r="H86" s="81">
        <v>21</v>
      </c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2"/>
      <c r="AE86" s="87">
        <f>SUM(H86:AD86)*8</f>
        <v>168</v>
      </c>
      <c r="AF86" s="88">
        <f>AE86*E86*D86</f>
        <v>8400</v>
      </c>
      <c r="AG86" s="15"/>
      <c r="AH86" s="15"/>
      <c r="AI86" s="15"/>
      <c r="AJ86" s="15"/>
      <c r="AK86" s="15"/>
      <c r="AL86" s="15"/>
      <c r="AM86" s="15"/>
      <c r="AN86" s="15"/>
      <c r="AO86" s="15"/>
    </row>
    <row r="87" spans="2:41" s="9" customFormat="1" ht="25.15" customHeight="1" x14ac:dyDescent="0.25">
      <c r="B87" s="71"/>
      <c r="C87" s="71"/>
      <c r="D87" s="72"/>
      <c r="E87" s="73"/>
      <c r="F87" s="100"/>
      <c r="G87" s="95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4"/>
      <c r="AE87" s="87">
        <f t="shared" ref="AE87:AE93" si="9">SUM(H87:AD87)*8</f>
        <v>0</v>
      </c>
      <c r="AF87" s="88">
        <f t="shared" ref="AF87:AF93" si="10">AE87*E87*D87</f>
        <v>0</v>
      </c>
      <c r="AG87" s="16"/>
      <c r="AH87" s="15"/>
      <c r="AI87" s="15"/>
      <c r="AJ87" s="15"/>
      <c r="AK87" s="15"/>
      <c r="AL87" s="15"/>
      <c r="AM87" s="15"/>
      <c r="AN87" s="15"/>
      <c r="AO87" s="15"/>
    </row>
    <row r="88" spans="2:41" s="9" customFormat="1" ht="25.15" customHeight="1" x14ac:dyDescent="0.25">
      <c r="B88" s="71"/>
      <c r="C88" s="71"/>
      <c r="D88" s="72"/>
      <c r="E88" s="73"/>
      <c r="F88" s="100"/>
      <c r="G88" s="95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4"/>
      <c r="AE88" s="87">
        <f t="shared" si="9"/>
        <v>0</v>
      </c>
      <c r="AF88" s="88">
        <f t="shared" si="10"/>
        <v>0</v>
      </c>
      <c r="AG88" s="15"/>
      <c r="AH88" s="15"/>
      <c r="AI88" s="15"/>
      <c r="AJ88" s="15"/>
      <c r="AK88" s="15"/>
      <c r="AL88" s="15"/>
      <c r="AM88" s="15"/>
      <c r="AN88" s="15"/>
      <c r="AO88" s="15"/>
    </row>
    <row r="89" spans="2:41" s="9" customFormat="1" ht="25.15" customHeight="1" x14ac:dyDescent="0.25">
      <c r="B89" s="71"/>
      <c r="C89" s="71"/>
      <c r="D89" s="72"/>
      <c r="E89" s="73"/>
      <c r="F89" s="100"/>
      <c r="G89" s="95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4"/>
      <c r="AE89" s="87">
        <f t="shared" si="9"/>
        <v>0</v>
      </c>
      <c r="AF89" s="88">
        <f t="shared" si="10"/>
        <v>0</v>
      </c>
      <c r="AG89" s="15"/>
      <c r="AH89" s="15"/>
      <c r="AI89" s="15"/>
      <c r="AJ89" s="15"/>
      <c r="AK89" s="15"/>
      <c r="AL89" s="15"/>
      <c r="AM89" s="15"/>
      <c r="AN89" s="15"/>
      <c r="AO89" s="15"/>
    </row>
    <row r="90" spans="2:41" s="9" customFormat="1" ht="25.15" customHeight="1" x14ac:dyDescent="0.25">
      <c r="B90" s="71"/>
      <c r="C90" s="71"/>
      <c r="D90" s="72"/>
      <c r="E90" s="73"/>
      <c r="F90" s="100"/>
      <c r="G90" s="95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4"/>
      <c r="AE90" s="87">
        <f t="shared" si="9"/>
        <v>0</v>
      </c>
      <c r="AF90" s="88">
        <f t="shared" si="10"/>
        <v>0</v>
      </c>
      <c r="AG90" s="15"/>
      <c r="AH90" s="15"/>
      <c r="AI90" s="15"/>
      <c r="AJ90" s="15"/>
      <c r="AK90" s="15"/>
      <c r="AL90" s="15"/>
      <c r="AM90" s="15"/>
      <c r="AN90" s="15"/>
      <c r="AO90" s="15"/>
    </row>
    <row r="91" spans="2:41" s="9" customFormat="1" ht="25.15" customHeight="1" x14ac:dyDescent="0.25">
      <c r="B91" s="71"/>
      <c r="C91" s="71"/>
      <c r="D91" s="72"/>
      <c r="E91" s="73"/>
      <c r="F91" s="100"/>
      <c r="G91" s="95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4"/>
      <c r="AE91" s="87">
        <f t="shared" si="9"/>
        <v>0</v>
      </c>
      <c r="AF91" s="88">
        <f t="shared" si="10"/>
        <v>0</v>
      </c>
      <c r="AG91" s="15"/>
      <c r="AH91" s="15"/>
      <c r="AI91" s="15"/>
      <c r="AJ91" s="15"/>
      <c r="AK91" s="15"/>
      <c r="AL91" s="15"/>
      <c r="AM91" s="15"/>
      <c r="AN91" s="15"/>
      <c r="AO91" s="15"/>
    </row>
    <row r="92" spans="2:41" s="9" customFormat="1" ht="25.15" customHeight="1" x14ac:dyDescent="0.25">
      <c r="B92" s="71"/>
      <c r="C92" s="71"/>
      <c r="D92" s="72"/>
      <c r="E92" s="73"/>
      <c r="F92" s="100"/>
      <c r="G92" s="95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4"/>
      <c r="AE92" s="87">
        <f t="shared" si="9"/>
        <v>0</v>
      </c>
      <c r="AF92" s="88">
        <f t="shared" si="10"/>
        <v>0</v>
      </c>
      <c r="AG92" s="15"/>
      <c r="AH92" s="15"/>
      <c r="AI92" s="15"/>
      <c r="AJ92" s="15"/>
      <c r="AK92" s="15"/>
      <c r="AL92" s="15"/>
      <c r="AM92" s="15"/>
      <c r="AN92" s="15"/>
      <c r="AO92" s="15"/>
    </row>
    <row r="93" spans="2:41" s="9" customFormat="1" ht="25.15" customHeight="1" thickBot="1" x14ac:dyDescent="0.3">
      <c r="B93" s="74"/>
      <c r="C93" s="74"/>
      <c r="D93" s="75"/>
      <c r="E93" s="76"/>
      <c r="F93" s="101"/>
      <c r="G93" s="96"/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85"/>
      <c r="AA93" s="85"/>
      <c r="AB93" s="85"/>
      <c r="AC93" s="85"/>
      <c r="AD93" s="86"/>
      <c r="AE93" s="87">
        <f t="shared" si="9"/>
        <v>0</v>
      </c>
      <c r="AF93" s="88">
        <f t="shared" si="10"/>
        <v>0</v>
      </c>
      <c r="AG93" s="15"/>
      <c r="AH93" s="15"/>
      <c r="AI93" s="15"/>
      <c r="AJ93" s="15"/>
      <c r="AK93" s="15"/>
      <c r="AL93" s="15"/>
      <c r="AM93" s="15"/>
      <c r="AN93" s="15"/>
      <c r="AO93" s="15"/>
    </row>
    <row r="94" spans="2:41" s="6" customFormat="1" ht="30" customHeight="1" thickTop="1" thickBot="1" x14ac:dyDescent="0.3">
      <c r="B94" s="56" t="s">
        <v>0</v>
      </c>
      <c r="C94" s="57"/>
      <c r="D94" s="57"/>
      <c r="E94" s="58"/>
      <c r="F94" s="59"/>
      <c r="G94" s="60" t="s">
        <v>47</v>
      </c>
      <c r="H94" s="77">
        <f>SUM(H86:H93)</f>
        <v>21</v>
      </c>
      <c r="I94" s="78">
        <f t="shared" ref="I94:AF94" si="11">SUM(I86:I93)</f>
        <v>0</v>
      </c>
      <c r="J94" s="78">
        <f t="shared" si="11"/>
        <v>0</v>
      </c>
      <c r="K94" s="78">
        <f t="shared" si="11"/>
        <v>0</v>
      </c>
      <c r="L94" s="78">
        <f t="shared" si="11"/>
        <v>0</v>
      </c>
      <c r="M94" s="78">
        <f t="shared" si="11"/>
        <v>0</v>
      </c>
      <c r="N94" s="78">
        <f t="shared" si="11"/>
        <v>0</v>
      </c>
      <c r="O94" s="78">
        <f t="shared" si="11"/>
        <v>0</v>
      </c>
      <c r="P94" s="78">
        <f t="shared" si="11"/>
        <v>0</v>
      </c>
      <c r="Q94" s="78">
        <f t="shared" si="11"/>
        <v>0</v>
      </c>
      <c r="R94" s="78">
        <f t="shared" si="11"/>
        <v>0</v>
      </c>
      <c r="S94" s="78">
        <f t="shared" si="11"/>
        <v>0</v>
      </c>
      <c r="T94" s="78">
        <f t="shared" si="11"/>
        <v>0</v>
      </c>
      <c r="U94" s="78">
        <f t="shared" si="11"/>
        <v>0</v>
      </c>
      <c r="V94" s="78">
        <f t="shared" si="11"/>
        <v>0</v>
      </c>
      <c r="W94" s="78">
        <f t="shared" si="11"/>
        <v>0</v>
      </c>
      <c r="X94" s="78">
        <f t="shared" si="11"/>
        <v>0</v>
      </c>
      <c r="Y94" s="78">
        <f t="shared" si="11"/>
        <v>0</v>
      </c>
      <c r="Z94" s="78">
        <f t="shared" si="11"/>
        <v>0</v>
      </c>
      <c r="AA94" s="78">
        <f t="shared" si="11"/>
        <v>0</v>
      </c>
      <c r="AB94" s="78">
        <f t="shared" si="11"/>
        <v>0</v>
      </c>
      <c r="AC94" s="78">
        <f t="shared" si="11"/>
        <v>0</v>
      </c>
      <c r="AD94" s="79">
        <f t="shared" si="11"/>
        <v>0</v>
      </c>
      <c r="AE94" s="110">
        <f t="shared" si="11"/>
        <v>168</v>
      </c>
      <c r="AF94" s="109">
        <f t="shared" si="11"/>
        <v>8400</v>
      </c>
    </row>
    <row r="95" spans="2:41" s="6" customFormat="1" ht="25.15" customHeight="1" thickBot="1" x14ac:dyDescent="0.3">
      <c r="H95" s="67"/>
      <c r="AE95" s="133" t="s">
        <v>55</v>
      </c>
      <c r="AF95" s="133" t="s">
        <v>25</v>
      </c>
    </row>
    <row r="96" spans="2:41" s="6" customFormat="1" ht="30" customHeight="1" thickTop="1" thickBot="1" x14ac:dyDescent="0.3">
      <c r="E96" s="58"/>
      <c r="F96" s="59"/>
      <c r="G96" s="60" t="s">
        <v>56</v>
      </c>
      <c r="H96" s="132">
        <f>(H49+H94+H65+H81)*8</f>
        <v>672</v>
      </c>
      <c r="I96" s="132">
        <f t="shared" ref="I96:M96" si="12">(I49+I94+I65+I81)*8</f>
        <v>480</v>
      </c>
      <c r="J96" s="132">
        <f t="shared" si="12"/>
        <v>552</v>
      </c>
      <c r="K96" s="132">
        <f t="shared" si="12"/>
        <v>504</v>
      </c>
      <c r="L96" s="132">
        <f t="shared" si="12"/>
        <v>1056</v>
      </c>
      <c r="M96" s="132">
        <f t="shared" si="12"/>
        <v>528</v>
      </c>
      <c r="N96" s="132">
        <f t="shared" ref="N96:AC96" si="13">(N49+N94+N65+N81)*8</f>
        <v>504</v>
      </c>
      <c r="O96" s="132">
        <f t="shared" si="13"/>
        <v>552</v>
      </c>
      <c r="P96" s="132">
        <f t="shared" si="13"/>
        <v>528</v>
      </c>
      <c r="Q96" s="132">
        <f t="shared" si="13"/>
        <v>240</v>
      </c>
      <c r="R96" s="132">
        <f t="shared" si="13"/>
        <v>0</v>
      </c>
      <c r="S96" s="132">
        <f t="shared" si="13"/>
        <v>0</v>
      </c>
      <c r="T96" s="132">
        <f t="shared" si="13"/>
        <v>0</v>
      </c>
      <c r="U96" s="132">
        <f t="shared" si="13"/>
        <v>0</v>
      </c>
      <c r="V96" s="132">
        <f t="shared" si="13"/>
        <v>0</v>
      </c>
      <c r="W96" s="132">
        <f t="shared" si="13"/>
        <v>0</v>
      </c>
      <c r="X96" s="132">
        <f t="shared" si="13"/>
        <v>0</v>
      </c>
      <c r="Y96" s="132">
        <f t="shared" si="13"/>
        <v>0</v>
      </c>
      <c r="Z96" s="132">
        <f t="shared" si="13"/>
        <v>0</v>
      </c>
      <c r="AA96" s="132">
        <f t="shared" si="13"/>
        <v>0</v>
      </c>
      <c r="AB96" s="132">
        <f t="shared" si="13"/>
        <v>0</v>
      </c>
      <c r="AC96" s="132">
        <f t="shared" si="13"/>
        <v>0</v>
      </c>
      <c r="AD96" s="132">
        <f>(AD49+AD94+AD65+AD81)*8</f>
        <v>0</v>
      </c>
      <c r="AE96" s="110">
        <f>SUM(AE49,AE94,AE81,AE65)</f>
        <v>5616</v>
      </c>
      <c r="AF96" s="109">
        <f>SUM(AF49,AF94,AF81,AF65)</f>
        <v>779400</v>
      </c>
    </row>
    <row r="97" spans="2:41" s="6" customFormat="1" ht="25.15" customHeight="1" x14ac:dyDescent="0.25">
      <c r="H97" s="67" t="s">
        <v>57</v>
      </c>
      <c r="AF97" s="80"/>
    </row>
    <row r="98" spans="2:41" s="7" customFormat="1" ht="25.15" customHeight="1" x14ac:dyDescent="0.25">
      <c r="B98" s="30" t="s">
        <v>58</v>
      </c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8"/>
      <c r="AF98" s="13"/>
      <c r="AG98" s="13"/>
      <c r="AH98" s="13"/>
      <c r="AI98" s="13"/>
      <c r="AJ98" s="13"/>
      <c r="AK98" s="13"/>
      <c r="AL98" s="13"/>
      <c r="AM98" s="13"/>
      <c r="AN98" s="13"/>
      <c r="AO98" s="13"/>
    </row>
    <row r="99" spans="2:41" s="7" customFormat="1" ht="25.15" customHeight="1" x14ac:dyDescent="0.25">
      <c r="B99" s="154" t="s">
        <v>34</v>
      </c>
      <c r="C99" s="155"/>
      <c r="D99" s="155"/>
      <c r="E99" s="155"/>
      <c r="F99" s="155"/>
      <c r="G99" s="155"/>
      <c r="H99" s="155"/>
      <c r="I99" s="155"/>
      <c r="J99" s="155"/>
      <c r="K99" s="155"/>
      <c r="L99" s="155"/>
      <c r="M99" s="155"/>
      <c r="N99" s="155"/>
      <c r="O99" s="155"/>
      <c r="P99" s="155"/>
      <c r="Q99" s="155"/>
      <c r="R99" s="155"/>
      <c r="S99" s="156"/>
      <c r="T99" s="156"/>
      <c r="U99" s="156"/>
      <c r="V99" s="156"/>
      <c r="W99" s="156"/>
      <c r="X99" s="156"/>
      <c r="Y99" s="156"/>
      <c r="Z99" s="156"/>
      <c r="AA99" s="156"/>
      <c r="AB99" s="156"/>
      <c r="AC99" s="156"/>
      <c r="AD99" s="156"/>
      <c r="AE99" s="157"/>
      <c r="AF99" s="13"/>
      <c r="AG99" s="13"/>
      <c r="AH99" s="13"/>
      <c r="AI99" s="13"/>
      <c r="AJ99" s="13"/>
      <c r="AK99" s="13"/>
      <c r="AL99" s="13"/>
      <c r="AM99" s="13"/>
      <c r="AN99" s="13"/>
      <c r="AO99" s="13"/>
    </row>
    <row r="100" spans="2:41" s="7" customFormat="1" ht="25.15" customHeight="1" x14ac:dyDescent="0.25">
      <c r="B100" s="21" t="s">
        <v>59</v>
      </c>
      <c r="C100" s="22"/>
      <c r="D100" s="22"/>
      <c r="E100" s="22"/>
      <c r="F100" s="129"/>
      <c r="G100" s="130"/>
      <c r="H100" s="120" t="str">
        <f>TEXT($F$4,"MMM-AAAA")</f>
        <v>Jan-2027</v>
      </c>
      <c r="I100" s="102" t="str">
        <f>TEXT(EDATE($F$4,1),"MMM-aaaa")</f>
        <v>Feb-2027</v>
      </c>
      <c r="J100" s="103" t="str">
        <f>TEXT(EDATE($F$4,2),"MMM-aaaa")</f>
        <v>Mar-2027</v>
      </c>
      <c r="K100" s="103" t="str">
        <f>TEXT(EDATE($F$4,3),"MMM-aaaa")</f>
        <v>Apr-2027</v>
      </c>
      <c r="L100" s="103" t="str">
        <f>TEXT(EDATE($F$4,4),"MMM-aaaa")</f>
        <v>May-2027</v>
      </c>
      <c r="M100" s="103" t="str">
        <f>TEXT(EDATE($F$4,5),"MMM-aaaa")</f>
        <v>Jun-2027</v>
      </c>
      <c r="N100" s="103" t="str">
        <f>TEXT(EDATE($F$4,6),"MMM-aaaaa")</f>
        <v>Jul-2027</v>
      </c>
      <c r="O100" s="103" t="str">
        <f>TEXT(EDATE($F$4,7),"MMM-aaaa")</f>
        <v>Aug-2027</v>
      </c>
      <c r="P100" s="103" t="str">
        <f>TEXT(EDATE($F$4,8),"MMM-aaaa")</f>
        <v>Sep-2027</v>
      </c>
      <c r="Q100" s="103" t="str">
        <f>TEXT(EDATE($F$4,9),"MMM-aaaa")</f>
        <v>Oct-2027</v>
      </c>
      <c r="R100" s="103" t="str">
        <f>TEXT(EDATE($F$4,10),"MMM-aaaa")</f>
        <v>Nov-2027</v>
      </c>
      <c r="S100" s="103" t="str">
        <f>TEXT(EDATE($F$4,11),"MMM-aaaa")</f>
        <v>Dec-2027</v>
      </c>
      <c r="T100" s="103" t="str">
        <f>TEXT(EDATE($F$4,12),"MMM-aaaa")</f>
        <v>Jan-2028</v>
      </c>
      <c r="U100" s="103" t="str">
        <f>TEXT(EDATE($F$4,13),"MMM-aaaa")</f>
        <v>Feb-2028</v>
      </c>
      <c r="V100" s="103" t="str">
        <f>TEXT(EDATE($F$4,14),"MMM-aaaa")</f>
        <v>Mar-2028</v>
      </c>
      <c r="W100" s="103" t="str">
        <f>TEXT(EDATE($F$4,15),"MMM-aaaa")</f>
        <v>Apr-2028</v>
      </c>
      <c r="X100" s="103" t="str">
        <f>TEXT(EDATE($F$4,16),"MMM-aaaa")</f>
        <v>May-2028</v>
      </c>
      <c r="Y100" s="103" t="str">
        <f>TEXT(EDATE($F$4,17),"MMM-aaaa")</f>
        <v>Jun-2028</v>
      </c>
      <c r="Z100" s="103" t="str">
        <f>TEXT(EDATE($F$4,18),"MMM-aaaa")</f>
        <v>Jul-2028</v>
      </c>
      <c r="AA100" s="103" t="str">
        <f>TEXT(EDATE($F$4,19),"MMM-aaaa")</f>
        <v>Aug-2028</v>
      </c>
      <c r="AB100" s="103" t="str">
        <f>TEXT(EDATE($F$4,20),"MMM-aaaa")</f>
        <v>Sep-2028</v>
      </c>
      <c r="AC100" s="103" t="str">
        <f>TEXT(EDATE($F$4,21),"MMM-aaaa")</f>
        <v>Oct-2028</v>
      </c>
      <c r="AD100" s="104" t="str">
        <f>TEXT(EDATE($F$4,22),"MMM-aaaa")</f>
        <v>Nov-2028</v>
      </c>
      <c r="AE100" s="105" t="s">
        <v>25</v>
      </c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</row>
    <row r="101" spans="2:41" s="9" customFormat="1" ht="25.15" customHeight="1" x14ac:dyDescent="0.25">
      <c r="B101" s="25" t="s">
        <v>1</v>
      </c>
      <c r="C101" s="26"/>
      <c r="D101" s="26"/>
      <c r="E101" s="26"/>
      <c r="F101" s="131"/>
      <c r="G101" s="95"/>
      <c r="H101" s="121">
        <v>18000</v>
      </c>
      <c r="I101" s="111"/>
      <c r="J101" s="111"/>
      <c r="K101" s="111"/>
      <c r="L101" s="111"/>
      <c r="M101" s="111"/>
      <c r="N101" s="111"/>
      <c r="O101" s="111"/>
      <c r="P101" s="111"/>
      <c r="Q101" s="111"/>
      <c r="R101" s="111"/>
      <c r="S101" s="111"/>
      <c r="T101" s="111"/>
      <c r="U101" s="111"/>
      <c r="V101" s="111"/>
      <c r="W101" s="111"/>
      <c r="X101" s="111"/>
      <c r="Y101" s="111"/>
      <c r="Z101" s="111"/>
      <c r="AA101" s="111"/>
      <c r="AB101" s="111"/>
      <c r="AC101" s="111"/>
      <c r="AD101" s="112"/>
      <c r="AE101" s="117">
        <f>SUM(H101:AD101)</f>
        <v>18000</v>
      </c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</row>
    <row r="102" spans="2:41" s="9" customFormat="1" ht="25.15" customHeight="1" x14ac:dyDescent="0.25">
      <c r="B102" s="25" t="s">
        <v>2</v>
      </c>
      <c r="C102" s="26"/>
      <c r="D102" s="26"/>
      <c r="E102" s="26"/>
      <c r="F102" s="131"/>
      <c r="G102" s="95"/>
      <c r="H102" s="122">
        <v>26000</v>
      </c>
      <c r="I102" s="113"/>
      <c r="J102" s="113"/>
      <c r="K102" s="113"/>
      <c r="L102" s="113"/>
      <c r="M102" s="113"/>
      <c r="N102" s="113"/>
      <c r="O102" s="113"/>
      <c r="P102" s="113"/>
      <c r="Q102" s="113"/>
      <c r="R102" s="113"/>
      <c r="S102" s="113"/>
      <c r="T102" s="113"/>
      <c r="U102" s="113"/>
      <c r="V102" s="113"/>
      <c r="W102" s="113"/>
      <c r="X102" s="113"/>
      <c r="Y102" s="113"/>
      <c r="Z102" s="113"/>
      <c r="AA102" s="113"/>
      <c r="AB102" s="113"/>
      <c r="AC102" s="113"/>
      <c r="AD102" s="114"/>
      <c r="AE102" s="118">
        <f t="shared" ref="AE102:AE107" si="14">SUM(H102:AD102)</f>
        <v>26000</v>
      </c>
      <c r="AF102" s="16"/>
      <c r="AG102" s="16"/>
      <c r="AH102" s="15"/>
      <c r="AI102" s="15"/>
      <c r="AJ102" s="15"/>
      <c r="AK102" s="15"/>
      <c r="AL102" s="15"/>
      <c r="AM102" s="15"/>
      <c r="AN102" s="15"/>
      <c r="AO102" s="15"/>
    </row>
    <row r="103" spans="2:41" s="9" customFormat="1" ht="25.15" customHeight="1" x14ac:dyDescent="0.25">
      <c r="B103" s="25" t="s">
        <v>60</v>
      </c>
      <c r="C103" s="26"/>
      <c r="D103" s="26"/>
      <c r="E103" s="26"/>
      <c r="F103" s="131"/>
      <c r="G103" s="95"/>
      <c r="H103" s="122">
        <v>14500</v>
      </c>
      <c r="I103" s="113"/>
      <c r="J103" s="113"/>
      <c r="K103" s="113"/>
      <c r="L103" s="113"/>
      <c r="M103" s="113"/>
      <c r="N103" s="113"/>
      <c r="O103" s="113"/>
      <c r="P103" s="113"/>
      <c r="Q103" s="113"/>
      <c r="R103" s="113"/>
      <c r="S103" s="113"/>
      <c r="T103" s="113"/>
      <c r="U103" s="113"/>
      <c r="V103" s="113"/>
      <c r="W103" s="113"/>
      <c r="X103" s="113"/>
      <c r="Y103" s="113"/>
      <c r="Z103" s="113"/>
      <c r="AA103" s="113"/>
      <c r="AB103" s="113"/>
      <c r="AC103" s="113"/>
      <c r="AD103" s="114"/>
      <c r="AE103" s="118">
        <f t="shared" si="14"/>
        <v>14500</v>
      </c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</row>
    <row r="104" spans="2:41" s="9" customFormat="1" ht="25.15" customHeight="1" x14ac:dyDescent="0.25">
      <c r="B104" s="25" t="s">
        <v>61</v>
      </c>
      <c r="C104" s="26"/>
      <c r="D104" s="26"/>
      <c r="E104" s="26"/>
      <c r="F104" s="131"/>
      <c r="G104" s="95"/>
      <c r="H104" s="122">
        <v>3200</v>
      </c>
      <c r="I104" s="113"/>
      <c r="J104" s="113"/>
      <c r="K104" s="113"/>
      <c r="L104" s="113"/>
      <c r="M104" s="113"/>
      <c r="N104" s="113"/>
      <c r="O104" s="113"/>
      <c r="P104" s="113"/>
      <c r="Q104" s="113"/>
      <c r="R104" s="113"/>
      <c r="S104" s="113"/>
      <c r="T104" s="113"/>
      <c r="U104" s="113"/>
      <c r="V104" s="113"/>
      <c r="W104" s="113"/>
      <c r="X104" s="113"/>
      <c r="Y104" s="113"/>
      <c r="Z104" s="113"/>
      <c r="AA104" s="113"/>
      <c r="AB104" s="113"/>
      <c r="AC104" s="113"/>
      <c r="AD104" s="114"/>
      <c r="AE104" s="118">
        <f t="shared" si="14"/>
        <v>3200</v>
      </c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</row>
    <row r="105" spans="2:41" s="9" customFormat="1" ht="25.15" customHeight="1" x14ac:dyDescent="0.25">
      <c r="B105" s="25" t="s">
        <v>62</v>
      </c>
      <c r="C105" s="26"/>
      <c r="D105" s="26"/>
      <c r="E105" s="26"/>
      <c r="F105" s="131"/>
      <c r="G105" s="95"/>
      <c r="H105" s="122"/>
      <c r="I105" s="113"/>
      <c r="J105" s="113"/>
      <c r="K105" s="113"/>
      <c r="L105" s="113"/>
      <c r="M105" s="113"/>
      <c r="N105" s="113"/>
      <c r="O105" s="113"/>
      <c r="P105" s="113"/>
      <c r="Q105" s="113"/>
      <c r="R105" s="113"/>
      <c r="S105" s="113"/>
      <c r="T105" s="113"/>
      <c r="U105" s="113"/>
      <c r="V105" s="113"/>
      <c r="W105" s="113">
        <v>2800</v>
      </c>
      <c r="X105" s="113"/>
      <c r="Y105" s="113"/>
      <c r="Z105" s="113"/>
      <c r="AA105" s="113"/>
      <c r="AB105" s="113"/>
      <c r="AC105" s="113"/>
      <c r="AD105" s="114"/>
      <c r="AE105" s="118">
        <f t="shared" si="14"/>
        <v>2800</v>
      </c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</row>
    <row r="106" spans="2:41" s="9" customFormat="1" ht="25.15" customHeight="1" x14ac:dyDescent="0.25">
      <c r="B106" s="25" t="s">
        <v>62</v>
      </c>
      <c r="C106" s="26"/>
      <c r="D106" s="26"/>
      <c r="E106" s="26"/>
      <c r="F106" s="131"/>
      <c r="G106" s="95"/>
      <c r="H106" s="122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>
        <v>1100</v>
      </c>
      <c r="Y106" s="113"/>
      <c r="Z106" s="113"/>
      <c r="AA106" s="113"/>
      <c r="AB106" s="113"/>
      <c r="AC106" s="113"/>
      <c r="AD106" s="114"/>
      <c r="AE106" s="118">
        <f t="shared" si="14"/>
        <v>1100</v>
      </c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</row>
    <row r="107" spans="2:41" s="9" customFormat="1" ht="25.15" customHeight="1" thickBot="1" x14ac:dyDescent="0.3">
      <c r="B107" s="25" t="s">
        <v>62</v>
      </c>
      <c r="C107" s="26"/>
      <c r="D107" s="26"/>
      <c r="E107" s="26"/>
      <c r="F107" s="131"/>
      <c r="G107" s="95"/>
      <c r="H107" s="123"/>
      <c r="I107" s="115"/>
      <c r="J107" s="115"/>
      <c r="K107" s="115"/>
      <c r="L107" s="115"/>
      <c r="M107" s="115"/>
      <c r="N107" s="115"/>
      <c r="O107" s="115"/>
      <c r="P107" s="115"/>
      <c r="Q107" s="115"/>
      <c r="R107" s="115"/>
      <c r="S107" s="115"/>
      <c r="T107" s="115"/>
      <c r="U107" s="115"/>
      <c r="V107" s="115"/>
      <c r="W107" s="115"/>
      <c r="X107" s="115"/>
      <c r="Y107" s="115">
        <v>8500</v>
      </c>
      <c r="Z107" s="115"/>
      <c r="AA107" s="115"/>
      <c r="AB107" s="115"/>
      <c r="AC107" s="115"/>
      <c r="AD107" s="116"/>
      <c r="AE107" s="119">
        <f t="shared" si="14"/>
        <v>8500</v>
      </c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</row>
    <row r="108" spans="2:41" s="6" customFormat="1" ht="30" customHeight="1" thickTop="1" thickBot="1" x14ac:dyDescent="0.3">
      <c r="B108" s="124" t="s">
        <v>0</v>
      </c>
      <c r="C108" s="125"/>
      <c r="D108" s="125"/>
      <c r="E108" s="126"/>
      <c r="F108" s="127"/>
      <c r="G108" s="128" t="s">
        <v>47</v>
      </c>
      <c r="H108" s="106">
        <f t="shared" ref="H108:AE108" si="15">SUM(H101:H107)</f>
        <v>61700</v>
      </c>
      <c r="I108" s="107">
        <f>SUM(I101:I107)</f>
        <v>0</v>
      </c>
      <c r="J108" s="107">
        <f t="shared" si="15"/>
        <v>0</v>
      </c>
      <c r="K108" s="107">
        <f t="shared" si="15"/>
        <v>0</v>
      </c>
      <c r="L108" s="107">
        <f t="shared" si="15"/>
        <v>0</v>
      </c>
      <c r="M108" s="107">
        <f t="shared" si="15"/>
        <v>0</v>
      </c>
      <c r="N108" s="107">
        <f t="shared" si="15"/>
        <v>0</v>
      </c>
      <c r="O108" s="107">
        <f t="shared" si="15"/>
        <v>0</v>
      </c>
      <c r="P108" s="107">
        <f t="shared" si="15"/>
        <v>0</v>
      </c>
      <c r="Q108" s="107">
        <f t="shared" si="15"/>
        <v>0</v>
      </c>
      <c r="R108" s="107">
        <f t="shared" si="15"/>
        <v>0</v>
      </c>
      <c r="S108" s="107">
        <f t="shared" si="15"/>
        <v>0</v>
      </c>
      <c r="T108" s="107">
        <f t="shared" si="15"/>
        <v>0</v>
      </c>
      <c r="U108" s="107">
        <f t="shared" si="15"/>
        <v>0</v>
      </c>
      <c r="V108" s="107">
        <f t="shared" si="15"/>
        <v>0</v>
      </c>
      <c r="W108" s="107">
        <f t="shared" si="15"/>
        <v>2800</v>
      </c>
      <c r="X108" s="107">
        <f t="shared" si="15"/>
        <v>1100</v>
      </c>
      <c r="Y108" s="107">
        <f t="shared" si="15"/>
        <v>8500</v>
      </c>
      <c r="Z108" s="107">
        <f t="shared" si="15"/>
        <v>0</v>
      </c>
      <c r="AA108" s="107">
        <f t="shared" si="15"/>
        <v>0</v>
      </c>
      <c r="AB108" s="107">
        <f t="shared" si="15"/>
        <v>0</v>
      </c>
      <c r="AC108" s="107">
        <f t="shared" si="15"/>
        <v>0</v>
      </c>
      <c r="AD108" s="108">
        <f t="shared" si="15"/>
        <v>0</v>
      </c>
      <c r="AE108" s="109">
        <f t="shared" si="15"/>
        <v>74100</v>
      </c>
    </row>
    <row r="109" spans="2:41" s="7" customFormat="1" ht="25.15" customHeight="1" x14ac:dyDescent="0.25">
      <c r="B109" s="154" t="s">
        <v>63</v>
      </c>
      <c r="C109" s="155"/>
      <c r="D109" s="155"/>
      <c r="E109" s="155"/>
      <c r="F109" s="155"/>
      <c r="G109" s="155"/>
      <c r="H109" s="155"/>
      <c r="I109" s="155"/>
      <c r="J109" s="155"/>
      <c r="K109" s="155"/>
      <c r="L109" s="155"/>
      <c r="M109" s="155"/>
      <c r="N109" s="155"/>
      <c r="O109" s="155"/>
      <c r="P109" s="155"/>
      <c r="Q109" s="155"/>
      <c r="R109" s="155"/>
      <c r="S109" s="156"/>
      <c r="T109" s="156"/>
      <c r="U109" s="156"/>
      <c r="V109" s="156"/>
      <c r="W109" s="156"/>
      <c r="X109" s="156"/>
      <c r="Y109" s="156"/>
      <c r="Z109" s="156"/>
      <c r="AA109" s="156"/>
      <c r="AB109" s="156"/>
      <c r="AC109" s="156"/>
      <c r="AD109" s="156"/>
      <c r="AE109" s="157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</row>
    <row r="110" spans="2:41" s="7" customFormat="1" ht="25.15" customHeight="1" x14ac:dyDescent="0.25">
      <c r="B110" s="21" t="s">
        <v>59</v>
      </c>
      <c r="C110" s="22"/>
      <c r="D110" s="22"/>
      <c r="E110" s="22"/>
      <c r="F110" s="129"/>
      <c r="G110" s="130"/>
      <c r="H110" s="120" t="str">
        <f>TEXT($F$4,"MMM-AAAA")</f>
        <v>Jan-2027</v>
      </c>
      <c r="I110" s="102" t="str">
        <f>TEXT(EDATE($F$4,1),"MMM-aaaa")</f>
        <v>Feb-2027</v>
      </c>
      <c r="J110" s="103" t="str">
        <f>TEXT(EDATE($F$4,2),"MMM-aaaa")</f>
        <v>Mar-2027</v>
      </c>
      <c r="K110" s="103" t="str">
        <f>TEXT(EDATE($F$4,3),"MMM-aaaa")</f>
        <v>Apr-2027</v>
      </c>
      <c r="L110" s="103" t="str">
        <f>TEXT(EDATE($F$4,4),"MMM-aaaa")</f>
        <v>May-2027</v>
      </c>
      <c r="M110" s="103" t="str">
        <f>TEXT(EDATE($F$4,5),"MMM-aaaa")</f>
        <v>Jun-2027</v>
      </c>
      <c r="N110" s="103" t="str">
        <f>TEXT(EDATE($F$4,6),"MMM-aaaaa")</f>
        <v>Jul-2027</v>
      </c>
      <c r="O110" s="103" t="str">
        <f>TEXT(EDATE($F$4,7),"MMM-aaaa")</f>
        <v>Aug-2027</v>
      </c>
      <c r="P110" s="103" t="str">
        <f>TEXT(EDATE($F$4,8),"MMM-aaaa")</f>
        <v>Sep-2027</v>
      </c>
      <c r="Q110" s="103" t="str">
        <f>TEXT(EDATE($F$4,9),"MMM-aaaa")</f>
        <v>Oct-2027</v>
      </c>
      <c r="R110" s="103" t="str">
        <f>TEXT(EDATE($F$4,10),"MMM-aaaa")</f>
        <v>Nov-2027</v>
      </c>
      <c r="S110" s="103" t="str">
        <f>TEXT(EDATE($F$4,11),"MMM-aaaa")</f>
        <v>Dec-2027</v>
      </c>
      <c r="T110" s="103" t="str">
        <f>TEXT(EDATE($F$4,12),"MMM-aaaa")</f>
        <v>Jan-2028</v>
      </c>
      <c r="U110" s="103" t="str">
        <f>TEXT(EDATE($F$4,13),"MMM-aaaa")</f>
        <v>Feb-2028</v>
      </c>
      <c r="V110" s="103" t="str">
        <f>TEXT(EDATE($F$4,14),"MMM-aaaa")</f>
        <v>Mar-2028</v>
      </c>
      <c r="W110" s="103" t="str">
        <f>TEXT(EDATE($F$4,15),"MMM-aaaa")</f>
        <v>Apr-2028</v>
      </c>
      <c r="X110" s="103" t="str">
        <f>TEXT(EDATE($F$4,16),"MMM-aaaa")</f>
        <v>May-2028</v>
      </c>
      <c r="Y110" s="103" t="str">
        <f>TEXT(EDATE($F$4,17),"MMM-aaaa")</f>
        <v>Jun-2028</v>
      </c>
      <c r="Z110" s="103" t="str">
        <f>TEXT(EDATE($F$4,18),"MMM-aaaa")</f>
        <v>Jul-2028</v>
      </c>
      <c r="AA110" s="103" t="str">
        <f>TEXT(EDATE($F$4,19),"MMM-aaaa")</f>
        <v>Aug-2028</v>
      </c>
      <c r="AB110" s="103" t="str">
        <f>TEXT(EDATE($F$4,20),"MMM-aaaa")</f>
        <v>Sep-2028</v>
      </c>
      <c r="AC110" s="103" t="str">
        <f>TEXT(EDATE($F$4,21),"MMM-aaaa")</f>
        <v>Oct-2028</v>
      </c>
      <c r="AD110" s="104" t="str">
        <f>TEXT(EDATE($F$4,22),"MMM-aaaa")</f>
        <v>Nov-2028</v>
      </c>
      <c r="AE110" s="105" t="s">
        <v>25</v>
      </c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</row>
    <row r="111" spans="2:41" s="9" customFormat="1" ht="25.15" customHeight="1" x14ac:dyDescent="0.25">
      <c r="B111" s="25" t="s">
        <v>1</v>
      </c>
      <c r="C111" s="26"/>
      <c r="D111" s="26"/>
      <c r="E111" s="26"/>
      <c r="F111" s="131"/>
      <c r="G111" s="95"/>
      <c r="H111" s="121">
        <v>18000</v>
      </c>
      <c r="I111" s="111"/>
      <c r="J111" s="111"/>
      <c r="K111" s="111"/>
      <c r="L111" s="111"/>
      <c r="M111" s="111"/>
      <c r="N111" s="111"/>
      <c r="O111" s="111"/>
      <c r="P111" s="111"/>
      <c r="Q111" s="111"/>
      <c r="R111" s="111"/>
      <c r="S111" s="111"/>
      <c r="T111" s="111"/>
      <c r="U111" s="111"/>
      <c r="V111" s="111"/>
      <c r="W111" s="111"/>
      <c r="X111" s="111"/>
      <c r="Y111" s="111"/>
      <c r="Z111" s="111"/>
      <c r="AA111" s="111"/>
      <c r="AB111" s="111"/>
      <c r="AC111" s="111"/>
      <c r="AD111" s="112"/>
      <c r="AE111" s="117">
        <f>SUM(H111:AD111)</f>
        <v>18000</v>
      </c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</row>
    <row r="112" spans="2:41" s="9" customFormat="1" ht="25.15" customHeight="1" x14ac:dyDescent="0.25">
      <c r="B112" s="25" t="s">
        <v>2</v>
      </c>
      <c r="C112" s="26"/>
      <c r="D112" s="26"/>
      <c r="E112" s="26"/>
      <c r="F112" s="131"/>
      <c r="G112" s="95"/>
      <c r="H112" s="122">
        <v>26000</v>
      </c>
      <c r="I112" s="113"/>
      <c r="J112" s="113"/>
      <c r="K112" s="113"/>
      <c r="L112" s="113"/>
      <c r="M112" s="113"/>
      <c r="N112" s="113"/>
      <c r="O112" s="113"/>
      <c r="P112" s="113"/>
      <c r="Q112" s="113"/>
      <c r="R112" s="113"/>
      <c r="S112" s="113"/>
      <c r="T112" s="113"/>
      <c r="U112" s="113"/>
      <c r="V112" s="113"/>
      <c r="W112" s="113"/>
      <c r="X112" s="113"/>
      <c r="Y112" s="113"/>
      <c r="Z112" s="113"/>
      <c r="AA112" s="113"/>
      <c r="AB112" s="113"/>
      <c r="AC112" s="113"/>
      <c r="AD112" s="114"/>
      <c r="AE112" s="118">
        <f t="shared" ref="AE112:AE117" si="16">SUM(H112:AD112)</f>
        <v>26000</v>
      </c>
      <c r="AF112" s="16"/>
      <c r="AG112" s="16"/>
      <c r="AH112" s="15"/>
      <c r="AI112" s="15"/>
      <c r="AJ112" s="15"/>
      <c r="AK112" s="15"/>
      <c r="AL112" s="15"/>
      <c r="AM112" s="15"/>
      <c r="AN112" s="15"/>
      <c r="AO112" s="15"/>
    </row>
    <row r="113" spans="2:41" s="9" customFormat="1" ht="25.15" customHeight="1" x14ac:dyDescent="0.25">
      <c r="B113" s="25" t="s">
        <v>60</v>
      </c>
      <c r="C113" s="26"/>
      <c r="D113" s="26"/>
      <c r="E113" s="26"/>
      <c r="F113" s="131"/>
      <c r="G113" s="95"/>
      <c r="H113" s="122">
        <v>14500</v>
      </c>
      <c r="I113" s="113"/>
      <c r="J113" s="113"/>
      <c r="K113" s="113"/>
      <c r="L113" s="113"/>
      <c r="M113" s="113"/>
      <c r="N113" s="113"/>
      <c r="O113" s="113"/>
      <c r="P113" s="113"/>
      <c r="Q113" s="113"/>
      <c r="R113" s="113"/>
      <c r="S113" s="113"/>
      <c r="T113" s="113"/>
      <c r="U113" s="113"/>
      <c r="V113" s="113"/>
      <c r="W113" s="113"/>
      <c r="X113" s="113"/>
      <c r="Y113" s="113"/>
      <c r="Z113" s="113"/>
      <c r="AA113" s="113"/>
      <c r="AB113" s="113"/>
      <c r="AC113" s="113"/>
      <c r="AD113" s="114"/>
      <c r="AE113" s="118">
        <f t="shared" si="16"/>
        <v>14500</v>
      </c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</row>
    <row r="114" spans="2:41" s="9" customFormat="1" ht="25.15" customHeight="1" x14ac:dyDescent="0.25">
      <c r="B114" s="25" t="s">
        <v>61</v>
      </c>
      <c r="C114" s="26"/>
      <c r="D114" s="26"/>
      <c r="E114" s="26"/>
      <c r="F114" s="131"/>
      <c r="G114" s="95"/>
      <c r="H114" s="122">
        <v>3200</v>
      </c>
      <c r="I114" s="113"/>
      <c r="J114" s="113"/>
      <c r="K114" s="113"/>
      <c r="L114" s="113"/>
      <c r="M114" s="113"/>
      <c r="N114" s="113"/>
      <c r="O114" s="113"/>
      <c r="P114" s="113"/>
      <c r="Q114" s="113"/>
      <c r="R114" s="113"/>
      <c r="S114" s="113"/>
      <c r="T114" s="113"/>
      <c r="U114" s="113"/>
      <c r="V114" s="113"/>
      <c r="W114" s="113"/>
      <c r="X114" s="113"/>
      <c r="Y114" s="113"/>
      <c r="Z114" s="113"/>
      <c r="AA114" s="113"/>
      <c r="AB114" s="113"/>
      <c r="AC114" s="113"/>
      <c r="AD114" s="114"/>
      <c r="AE114" s="118">
        <f t="shared" si="16"/>
        <v>3200</v>
      </c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</row>
    <row r="115" spans="2:41" s="9" customFormat="1" ht="25.15" customHeight="1" x14ac:dyDescent="0.25">
      <c r="B115" s="25" t="s">
        <v>62</v>
      </c>
      <c r="C115" s="26"/>
      <c r="D115" s="26"/>
      <c r="E115" s="26"/>
      <c r="F115" s="131"/>
      <c r="G115" s="95"/>
      <c r="H115" s="122"/>
      <c r="I115" s="113"/>
      <c r="J115" s="113"/>
      <c r="K115" s="113"/>
      <c r="L115" s="113"/>
      <c r="M115" s="113"/>
      <c r="N115" s="113"/>
      <c r="O115" s="113"/>
      <c r="P115" s="113"/>
      <c r="Q115" s="113"/>
      <c r="R115" s="113"/>
      <c r="S115" s="113"/>
      <c r="T115" s="113"/>
      <c r="U115" s="113"/>
      <c r="V115" s="113"/>
      <c r="W115" s="113">
        <v>2800</v>
      </c>
      <c r="X115" s="113"/>
      <c r="Y115" s="113"/>
      <c r="Z115" s="113"/>
      <c r="AA115" s="113"/>
      <c r="AB115" s="113"/>
      <c r="AC115" s="113"/>
      <c r="AD115" s="114"/>
      <c r="AE115" s="118">
        <f t="shared" si="16"/>
        <v>2800</v>
      </c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</row>
    <row r="116" spans="2:41" s="9" customFormat="1" ht="25.15" customHeight="1" x14ac:dyDescent="0.25">
      <c r="B116" s="25" t="s">
        <v>62</v>
      </c>
      <c r="C116" s="26"/>
      <c r="D116" s="26"/>
      <c r="E116" s="26"/>
      <c r="F116" s="131"/>
      <c r="G116" s="95"/>
      <c r="H116" s="122"/>
      <c r="I116" s="113"/>
      <c r="J116" s="113"/>
      <c r="K116" s="113"/>
      <c r="L116" s="113"/>
      <c r="M116" s="113"/>
      <c r="N116" s="113"/>
      <c r="O116" s="113"/>
      <c r="P116" s="113"/>
      <c r="Q116" s="113"/>
      <c r="R116" s="113"/>
      <c r="S116" s="113"/>
      <c r="T116" s="113"/>
      <c r="U116" s="113"/>
      <c r="V116" s="113"/>
      <c r="W116" s="113"/>
      <c r="X116" s="113">
        <v>1100</v>
      </c>
      <c r="Y116" s="113"/>
      <c r="Z116" s="113"/>
      <c r="AA116" s="113"/>
      <c r="AB116" s="113"/>
      <c r="AC116" s="113"/>
      <c r="AD116" s="114"/>
      <c r="AE116" s="118">
        <f t="shared" si="16"/>
        <v>1100</v>
      </c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</row>
    <row r="117" spans="2:41" s="9" customFormat="1" ht="25.15" customHeight="1" thickBot="1" x14ac:dyDescent="0.3">
      <c r="B117" s="25" t="s">
        <v>62</v>
      </c>
      <c r="C117" s="26"/>
      <c r="D117" s="26"/>
      <c r="E117" s="26"/>
      <c r="F117" s="131"/>
      <c r="G117" s="95"/>
      <c r="H117" s="123"/>
      <c r="I117" s="115"/>
      <c r="J117" s="115"/>
      <c r="K117" s="115"/>
      <c r="L117" s="115"/>
      <c r="M117" s="115"/>
      <c r="N117" s="115"/>
      <c r="O117" s="115"/>
      <c r="P117" s="115"/>
      <c r="Q117" s="115"/>
      <c r="R117" s="115"/>
      <c r="S117" s="115"/>
      <c r="T117" s="115"/>
      <c r="U117" s="115"/>
      <c r="V117" s="115"/>
      <c r="W117" s="115"/>
      <c r="X117" s="115"/>
      <c r="Y117" s="115">
        <v>8500</v>
      </c>
      <c r="Z117" s="115"/>
      <c r="AA117" s="115"/>
      <c r="AB117" s="115"/>
      <c r="AC117" s="115"/>
      <c r="AD117" s="116"/>
      <c r="AE117" s="119">
        <f t="shared" si="16"/>
        <v>8500</v>
      </c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</row>
    <row r="118" spans="2:41" s="6" customFormat="1" ht="30" customHeight="1" thickTop="1" thickBot="1" x14ac:dyDescent="0.3">
      <c r="B118" s="124" t="s">
        <v>0</v>
      </c>
      <c r="C118" s="125"/>
      <c r="D118" s="125"/>
      <c r="E118" s="126"/>
      <c r="F118" s="127"/>
      <c r="G118" s="128" t="s">
        <v>47</v>
      </c>
      <c r="H118" s="106">
        <f t="shared" ref="H118:AE118" si="17">SUM(H111:H117)</f>
        <v>61700</v>
      </c>
      <c r="I118" s="107">
        <f t="shared" si="17"/>
        <v>0</v>
      </c>
      <c r="J118" s="107">
        <f t="shared" si="17"/>
        <v>0</v>
      </c>
      <c r="K118" s="107">
        <f t="shared" si="17"/>
        <v>0</v>
      </c>
      <c r="L118" s="107">
        <f t="shared" si="17"/>
        <v>0</v>
      </c>
      <c r="M118" s="107">
        <f t="shared" si="17"/>
        <v>0</v>
      </c>
      <c r="N118" s="107">
        <f t="shared" si="17"/>
        <v>0</v>
      </c>
      <c r="O118" s="107">
        <f t="shared" si="17"/>
        <v>0</v>
      </c>
      <c r="P118" s="107">
        <f t="shared" si="17"/>
        <v>0</v>
      </c>
      <c r="Q118" s="107">
        <f t="shared" si="17"/>
        <v>0</v>
      </c>
      <c r="R118" s="107">
        <f t="shared" si="17"/>
        <v>0</v>
      </c>
      <c r="S118" s="107">
        <f t="shared" si="17"/>
        <v>0</v>
      </c>
      <c r="T118" s="107">
        <f t="shared" si="17"/>
        <v>0</v>
      </c>
      <c r="U118" s="107">
        <f t="shared" si="17"/>
        <v>0</v>
      </c>
      <c r="V118" s="107">
        <f t="shared" si="17"/>
        <v>0</v>
      </c>
      <c r="W118" s="107">
        <f t="shared" si="17"/>
        <v>2800</v>
      </c>
      <c r="X118" s="107">
        <f t="shared" si="17"/>
        <v>1100</v>
      </c>
      <c r="Y118" s="107">
        <f t="shared" si="17"/>
        <v>8500</v>
      </c>
      <c r="Z118" s="107">
        <f t="shared" si="17"/>
        <v>0</v>
      </c>
      <c r="AA118" s="107">
        <f t="shared" si="17"/>
        <v>0</v>
      </c>
      <c r="AB118" s="107">
        <f t="shared" si="17"/>
        <v>0</v>
      </c>
      <c r="AC118" s="107">
        <f t="shared" si="17"/>
        <v>0</v>
      </c>
      <c r="AD118" s="108">
        <f t="shared" si="17"/>
        <v>0</v>
      </c>
      <c r="AE118" s="109">
        <f t="shared" si="17"/>
        <v>74100</v>
      </c>
    </row>
    <row r="119" spans="2:41" s="7" customFormat="1" ht="25.15" customHeight="1" x14ac:dyDescent="0.25">
      <c r="B119" s="154" t="s">
        <v>64</v>
      </c>
      <c r="C119" s="155"/>
      <c r="D119" s="155"/>
      <c r="E119" s="155"/>
      <c r="F119" s="155"/>
      <c r="G119" s="155"/>
      <c r="H119" s="155"/>
      <c r="I119" s="155"/>
      <c r="J119" s="155"/>
      <c r="K119" s="155"/>
      <c r="L119" s="155"/>
      <c r="M119" s="155"/>
      <c r="N119" s="155"/>
      <c r="O119" s="155"/>
      <c r="P119" s="155"/>
      <c r="Q119" s="155"/>
      <c r="R119" s="155"/>
      <c r="S119" s="156"/>
      <c r="T119" s="156"/>
      <c r="U119" s="156"/>
      <c r="V119" s="156"/>
      <c r="W119" s="156"/>
      <c r="X119" s="156"/>
      <c r="Y119" s="156"/>
      <c r="Z119" s="156"/>
      <c r="AA119" s="156"/>
      <c r="AB119" s="156"/>
      <c r="AC119" s="156"/>
      <c r="AD119" s="156"/>
      <c r="AE119" s="157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</row>
    <row r="120" spans="2:41" s="7" customFormat="1" ht="25.15" customHeight="1" x14ac:dyDescent="0.25">
      <c r="B120" s="21" t="s">
        <v>59</v>
      </c>
      <c r="C120" s="22"/>
      <c r="D120" s="22"/>
      <c r="E120" s="22"/>
      <c r="F120" s="129"/>
      <c r="G120" s="130"/>
      <c r="H120" s="120" t="str">
        <f>TEXT($F$4,"MMM-AAAA")</f>
        <v>Jan-2027</v>
      </c>
      <c r="I120" s="102" t="str">
        <f>TEXT(EDATE($F$4,1),"MMM-aaaa")</f>
        <v>Feb-2027</v>
      </c>
      <c r="J120" s="103" t="str">
        <f>TEXT(EDATE($F$4,2),"MMM-aaaa")</f>
        <v>Mar-2027</v>
      </c>
      <c r="K120" s="103" t="str">
        <f>TEXT(EDATE($F$4,3),"MMM-aaaa")</f>
        <v>Apr-2027</v>
      </c>
      <c r="L120" s="103" t="str">
        <f>TEXT(EDATE($F$4,4),"MMM-aaaa")</f>
        <v>May-2027</v>
      </c>
      <c r="M120" s="103" t="str">
        <f>TEXT(EDATE($F$4,5),"MMM-aaaa")</f>
        <v>Jun-2027</v>
      </c>
      <c r="N120" s="103" t="str">
        <f>TEXT(EDATE($F$4,6),"MMM-aaaaa")</f>
        <v>Jul-2027</v>
      </c>
      <c r="O120" s="103" t="str">
        <f>TEXT(EDATE($F$4,7),"MMM-aaaa")</f>
        <v>Aug-2027</v>
      </c>
      <c r="P120" s="103" t="str">
        <f>TEXT(EDATE($F$4,8),"MMM-aaaa")</f>
        <v>Sep-2027</v>
      </c>
      <c r="Q120" s="103" t="str">
        <f>TEXT(EDATE($F$4,9),"MMM-aaaa")</f>
        <v>Oct-2027</v>
      </c>
      <c r="R120" s="103" t="str">
        <f>TEXT(EDATE($F$4,10),"MMM-aaaa")</f>
        <v>Nov-2027</v>
      </c>
      <c r="S120" s="103" t="str">
        <f>TEXT(EDATE($F$4,11),"MMM-aaaa")</f>
        <v>Dec-2027</v>
      </c>
      <c r="T120" s="103" t="str">
        <f>TEXT(EDATE($F$4,12),"MMM-aaaa")</f>
        <v>Jan-2028</v>
      </c>
      <c r="U120" s="103" t="str">
        <f>TEXT(EDATE($F$4,13),"MMM-aaaa")</f>
        <v>Feb-2028</v>
      </c>
      <c r="V120" s="103" t="str">
        <f>TEXT(EDATE($F$4,14),"MMM-aaaa")</f>
        <v>Mar-2028</v>
      </c>
      <c r="W120" s="103" t="str">
        <f>TEXT(EDATE($F$4,15),"MMM-aaaa")</f>
        <v>Apr-2028</v>
      </c>
      <c r="X120" s="103" t="str">
        <f>TEXT(EDATE($F$4,16),"MMM-aaaa")</f>
        <v>May-2028</v>
      </c>
      <c r="Y120" s="103" t="str">
        <f>TEXT(EDATE($F$4,17),"MMM-aaaa")</f>
        <v>Jun-2028</v>
      </c>
      <c r="Z120" s="103" t="str">
        <f>TEXT(EDATE($F$4,18),"MMM-aaaa")</f>
        <v>Jul-2028</v>
      </c>
      <c r="AA120" s="103" t="str">
        <f>TEXT(EDATE($F$4,19),"MMM-aaaa")</f>
        <v>Aug-2028</v>
      </c>
      <c r="AB120" s="103" t="str">
        <f>TEXT(EDATE($F$4,20),"MMM-aaaa")</f>
        <v>Sep-2028</v>
      </c>
      <c r="AC120" s="103" t="str">
        <f>TEXT(EDATE($F$4,21),"MMM-aaaa")</f>
        <v>Oct-2028</v>
      </c>
      <c r="AD120" s="104" t="str">
        <f>TEXT(EDATE($F$4,22),"MMM-aaaa")</f>
        <v>Nov-2028</v>
      </c>
      <c r="AE120" s="105" t="s">
        <v>25</v>
      </c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</row>
    <row r="121" spans="2:41" s="9" customFormat="1" ht="25.15" customHeight="1" x14ac:dyDescent="0.25">
      <c r="B121" s="25" t="s">
        <v>1</v>
      </c>
      <c r="C121" s="26"/>
      <c r="D121" s="26"/>
      <c r="E121" s="26"/>
      <c r="F121" s="131"/>
      <c r="G121" s="95"/>
      <c r="H121" s="121">
        <v>18000</v>
      </c>
      <c r="I121" s="111"/>
      <c r="J121" s="111"/>
      <c r="K121" s="111"/>
      <c r="L121" s="111"/>
      <c r="M121" s="111"/>
      <c r="N121" s="111"/>
      <c r="O121" s="111"/>
      <c r="P121" s="111"/>
      <c r="Q121" s="111"/>
      <c r="R121" s="111"/>
      <c r="S121" s="111"/>
      <c r="T121" s="111"/>
      <c r="U121" s="111"/>
      <c r="V121" s="111"/>
      <c r="W121" s="111"/>
      <c r="X121" s="111"/>
      <c r="Y121" s="111"/>
      <c r="Z121" s="111"/>
      <c r="AA121" s="111"/>
      <c r="AB121" s="111"/>
      <c r="AC121" s="111"/>
      <c r="AD121" s="112"/>
      <c r="AE121" s="117">
        <f>SUM(H121:AD121)</f>
        <v>18000</v>
      </c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</row>
    <row r="122" spans="2:41" s="9" customFormat="1" ht="25.15" customHeight="1" x14ac:dyDescent="0.25">
      <c r="B122" s="25" t="s">
        <v>2</v>
      </c>
      <c r="C122" s="26"/>
      <c r="D122" s="26"/>
      <c r="E122" s="26"/>
      <c r="F122" s="131"/>
      <c r="G122" s="95"/>
      <c r="H122" s="122">
        <v>26000</v>
      </c>
      <c r="I122" s="113"/>
      <c r="J122" s="113"/>
      <c r="K122" s="113"/>
      <c r="L122" s="113"/>
      <c r="M122" s="113"/>
      <c r="N122" s="113"/>
      <c r="O122" s="113"/>
      <c r="P122" s="113"/>
      <c r="Q122" s="113"/>
      <c r="R122" s="113"/>
      <c r="S122" s="113"/>
      <c r="T122" s="113"/>
      <c r="U122" s="113"/>
      <c r="V122" s="113"/>
      <c r="W122" s="113"/>
      <c r="X122" s="113"/>
      <c r="Y122" s="113"/>
      <c r="Z122" s="113"/>
      <c r="AA122" s="113"/>
      <c r="AB122" s="113"/>
      <c r="AC122" s="113"/>
      <c r="AD122" s="114"/>
      <c r="AE122" s="118">
        <f t="shared" ref="AE122:AE127" si="18">SUM(H122:AD122)</f>
        <v>26000</v>
      </c>
      <c r="AF122" s="16"/>
      <c r="AG122" s="16"/>
      <c r="AH122" s="15"/>
      <c r="AI122" s="15"/>
      <c r="AJ122" s="15"/>
      <c r="AK122" s="15"/>
      <c r="AL122" s="15"/>
      <c r="AM122" s="15"/>
      <c r="AN122" s="15"/>
      <c r="AO122" s="15"/>
    </row>
    <row r="123" spans="2:41" s="9" customFormat="1" ht="25.15" customHeight="1" x14ac:dyDescent="0.25">
      <c r="B123" s="25" t="s">
        <v>60</v>
      </c>
      <c r="C123" s="26"/>
      <c r="D123" s="26"/>
      <c r="E123" s="26"/>
      <c r="F123" s="131"/>
      <c r="G123" s="95"/>
      <c r="H123" s="122">
        <v>14500</v>
      </c>
      <c r="I123" s="113"/>
      <c r="J123" s="113"/>
      <c r="K123" s="113"/>
      <c r="L123" s="113"/>
      <c r="M123" s="113"/>
      <c r="N123" s="113"/>
      <c r="O123" s="113"/>
      <c r="P123" s="113"/>
      <c r="Q123" s="113"/>
      <c r="R123" s="113"/>
      <c r="S123" s="113"/>
      <c r="T123" s="113"/>
      <c r="U123" s="113"/>
      <c r="V123" s="113"/>
      <c r="W123" s="113"/>
      <c r="X123" s="113"/>
      <c r="Y123" s="113"/>
      <c r="Z123" s="113"/>
      <c r="AA123" s="113"/>
      <c r="AB123" s="113"/>
      <c r="AC123" s="113"/>
      <c r="AD123" s="114"/>
      <c r="AE123" s="118">
        <f t="shared" si="18"/>
        <v>14500</v>
      </c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</row>
    <row r="124" spans="2:41" s="9" customFormat="1" ht="25.15" customHeight="1" x14ac:dyDescent="0.25">
      <c r="B124" s="25" t="s">
        <v>61</v>
      </c>
      <c r="C124" s="26"/>
      <c r="D124" s="26"/>
      <c r="E124" s="26"/>
      <c r="F124" s="131"/>
      <c r="G124" s="95"/>
      <c r="H124" s="122">
        <v>3200</v>
      </c>
      <c r="I124" s="113"/>
      <c r="J124" s="113"/>
      <c r="K124" s="113"/>
      <c r="L124" s="113"/>
      <c r="M124" s="113"/>
      <c r="N124" s="113"/>
      <c r="O124" s="113"/>
      <c r="P124" s="113"/>
      <c r="Q124" s="113"/>
      <c r="R124" s="113"/>
      <c r="S124" s="113"/>
      <c r="T124" s="113"/>
      <c r="U124" s="113"/>
      <c r="V124" s="113"/>
      <c r="W124" s="113"/>
      <c r="X124" s="113"/>
      <c r="Y124" s="113"/>
      <c r="Z124" s="113"/>
      <c r="AA124" s="113"/>
      <c r="AB124" s="113"/>
      <c r="AC124" s="113"/>
      <c r="AD124" s="114"/>
      <c r="AE124" s="118">
        <f t="shared" si="18"/>
        <v>3200</v>
      </c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</row>
    <row r="125" spans="2:41" s="9" customFormat="1" ht="25.15" customHeight="1" x14ac:dyDescent="0.25">
      <c r="B125" s="25" t="s">
        <v>62</v>
      </c>
      <c r="C125" s="26"/>
      <c r="D125" s="26"/>
      <c r="E125" s="26"/>
      <c r="F125" s="131"/>
      <c r="G125" s="95"/>
      <c r="H125" s="122"/>
      <c r="I125" s="113"/>
      <c r="J125" s="113"/>
      <c r="K125" s="113"/>
      <c r="L125" s="113"/>
      <c r="M125" s="113"/>
      <c r="N125" s="113"/>
      <c r="O125" s="113"/>
      <c r="P125" s="113"/>
      <c r="Q125" s="113"/>
      <c r="R125" s="113"/>
      <c r="S125" s="113"/>
      <c r="T125" s="113"/>
      <c r="U125" s="113"/>
      <c r="V125" s="113"/>
      <c r="W125" s="113">
        <v>2800</v>
      </c>
      <c r="X125" s="113"/>
      <c r="Y125" s="113"/>
      <c r="Z125" s="113"/>
      <c r="AA125" s="113"/>
      <c r="AB125" s="113"/>
      <c r="AC125" s="113"/>
      <c r="AD125" s="114"/>
      <c r="AE125" s="118">
        <f t="shared" si="18"/>
        <v>2800</v>
      </c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</row>
    <row r="126" spans="2:41" s="9" customFormat="1" ht="25.15" customHeight="1" x14ac:dyDescent="0.25">
      <c r="B126" s="25" t="s">
        <v>62</v>
      </c>
      <c r="C126" s="26"/>
      <c r="D126" s="26"/>
      <c r="E126" s="26"/>
      <c r="F126" s="131"/>
      <c r="G126" s="95"/>
      <c r="H126" s="122"/>
      <c r="I126" s="113"/>
      <c r="J126" s="113"/>
      <c r="K126" s="113"/>
      <c r="L126" s="113"/>
      <c r="M126" s="113"/>
      <c r="N126" s="113"/>
      <c r="O126" s="113"/>
      <c r="P126" s="113"/>
      <c r="Q126" s="113"/>
      <c r="R126" s="113"/>
      <c r="S126" s="113"/>
      <c r="T126" s="113"/>
      <c r="U126" s="113"/>
      <c r="V126" s="113"/>
      <c r="W126" s="113"/>
      <c r="X126" s="113">
        <v>1100</v>
      </c>
      <c r="Y126" s="113"/>
      <c r="Z126" s="113"/>
      <c r="AA126" s="113"/>
      <c r="AB126" s="113"/>
      <c r="AC126" s="113"/>
      <c r="AD126" s="114"/>
      <c r="AE126" s="118">
        <f t="shared" si="18"/>
        <v>1100</v>
      </c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</row>
    <row r="127" spans="2:41" s="9" customFormat="1" ht="25.15" customHeight="1" thickBot="1" x14ac:dyDescent="0.3">
      <c r="B127" s="25" t="s">
        <v>62</v>
      </c>
      <c r="C127" s="26"/>
      <c r="D127" s="26"/>
      <c r="E127" s="26"/>
      <c r="F127" s="131"/>
      <c r="G127" s="95"/>
      <c r="H127" s="123"/>
      <c r="I127" s="115"/>
      <c r="J127" s="115"/>
      <c r="K127" s="115"/>
      <c r="L127" s="115"/>
      <c r="M127" s="115"/>
      <c r="N127" s="115"/>
      <c r="O127" s="115"/>
      <c r="P127" s="115"/>
      <c r="Q127" s="115"/>
      <c r="R127" s="115"/>
      <c r="S127" s="115"/>
      <c r="T127" s="115"/>
      <c r="U127" s="115"/>
      <c r="V127" s="115"/>
      <c r="W127" s="115"/>
      <c r="X127" s="115"/>
      <c r="Y127" s="115">
        <v>8500</v>
      </c>
      <c r="Z127" s="115"/>
      <c r="AA127" s="115"/>
      <c r="AB127" s="115"/>
      <c r="AC127" s="115"/>
      <c r="AD127" s="116"/>
      <c r="AE127" s="119">
        <f t="shared" si="18"/>
        <v>8500</v>
      </c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</row>
    <row r="128" spans="2:41" s="6" customFormat="1" ht="30" customHeight="1" thickTop="1" thickBot="1" x14ac:dyDescent="0.3">
      <c r="B128" s="124" t="s">
        <v>0</v>
      </c>
      <c r="C128" s="125"/>
      <c r="D128" s="125"/>
      <c r="E128" s="126"/>
      <c r="F128" s="127"/>
      <c r="G128" s="128" t="s">
        <v>47</v>
      </c>
      <c r="H128" s="106">
        <f>SUM(H121:H127)</f>
        <v>61700</v>
      </c>
      <c r="I128" s="107">
        <f t="shared" ref="I128:AE128" si="19">SUM(I121:I127)</f>
        <v>0</v>
      </c>
      <c r="J128" s="107">
        <f t="shared" si="19"/>
        <v>0</v>
      </c>
      <c r="K128" s="107">
        <f t="shared" si="19"/>
        <v>0</v>
      </c>
      <c r="L128" s="107">
        <f t="shared" si="19"/>
        <v>0</v>
      </c>
      <c r="M128" s="107">
        <f t="shared" si="19"/>
        <v>0</v>
      </c>
      <c r="N128" s="107">
        <f t="shared" si="19"/>
        <v>0</v>
      </c>
      <c r="O128" s="107">
        <f t="shared" si="19"/>
        <v>0</v>
      </c>
      <c r="P128" s="107">
        <f t="shared" si="19"/>
        <v>0</v>
      </c>
      <c r="Q128" s="107">
        <f t="shared" si="19"/>
        <v>0</v>
      </c>
      <c r="R128" s="107">
        <f t="shared" si="19"/>
        <v>0</v>
      </c>
      <c r="S128" s="107">
        <f t="shared" si="19"/>
        <v>0</v>
      </c>
      <c r="T128" s="107">
        <f t="shared" si="19"/>
        <v>0</v>
      </c>
      <c r="U128" s="107">
        <f t="shared" si="19"/>
        <v>0</v>
      </c>
      <c r="V128" s="107">
        <f t="shared" si="19"/>
        <v>0</v>
      </c>
      <c r="W128" s="107">
        <f t="shared" si="19"/>
        <v>2800</v>
      </c>
      <c r="X128" s="107">
        <f t="shared" si="19"/>
        <v>1100</v>
      </c>
      <c r="Y128" s="107">
        <f t="shared" si="19"/>
        <v>8500</v>
      </c>
      <c r="Z128" s="107">
        <f t="shared" si="19"/>
        <v>0</v>
      </c>
      <c r="AA128" s="107">
        <f t="shared" si="19"/>
        <v>0</v>
      </c>
      <c r="AB128" s="107">
        <f t="shared" si="19"/>
        <v>0</v>
      </c>
      <c r="AC128" s="107">
        <f t="shared" si="19"/>
        <v>0</v>
      </c>
      <c r="AD128" s="108">
        <f t="shared" si="19"/>
        <v>0</v>
      </c>
      <c r="AE128" s="109">
        <f t="shared" si="19"/>
        <v>74100</v>
      </c>
    </row>
    <row r="129" spans="1:32" s="6" customFormat="1" ht="10.15" customHeight="1" x14ac:dyDescent="0.25">
      <c r="H129" s="67"/>
      <c r="AF129" s="80"/>
    </row>
    <row r="130" spans="1:32" s="6" customFormat="1" ht="25.9" customHeight="1" x14ac:dyDescent="0.25">
      <c r="B130" s="134" t="s">
        <v>65</v>
      </c>
      <c r="H130" s="67"/>
      <c r="AF130" s="80"/>
    </row>
    <row r="131" spans="1:32" s="6" customFormat="1" ht="40.15" customHeight="1" x14ac:dyDescent="0.25">
      <c r="B131" s="135" t="s">
        <v>66</v>
      </c>
      <c r="C131" s="139">
        <f>AF96</f>
        <v>779400</v>
      </c>
    </row>
    <row r="132" spans="1:32" s="6" customFormat="1" ht="40.15" customHeight="1" x14ac:dyDescent="0.25">
      <c r="B132" s="135" t="s">
        <v>67</v>
      </c>
      <c r="C132" s="139">
        <f>AE108+AE118+AE128</f>
        <v>222300</v>
      </c>
    </row>
    <row r="133" spans="1:32" s="6" customFormat="1" ht="40.15" customHeight="1" thickBot="1" x14ac:dyDescent="0.3">
      <c r="B133" s="140" t="s">
        <v>68</v>
      </c>
      <c r="C133" s="141">
        <f>(C131+C132)*0.1</f>
        <v>100170</v>
      </c>
    </row>
    <row r="134" spans="1:32" s="6" customFormat="1" ht="40.15" customHeight="1" thickTop="1" thickBot="1" x14ac:dyDescent="0.3">
      <c r="B134" s="142" t="s">
        <v>25</v>
      </c>
      <c r="C134" s="143">
        <f>SUM(C131:C133)</f>
        <v>1101870</v>
      </c>
    </row>
    <row r="135" spans="1:32" s="18" customFormat="1" ht="17.25" x14ac:dyDescent="0.25"/>
    <row r="136" spans="1:32" customFormat="1" ht="49.9" customHeight="1" x14ac:dyDescent="0.25">
      <c r="B136" s="165" t="s">
        <v>69</v>
      </c>
      <c r="C136" s="165"/>
      <c r="D136" s="165"/>
      <c r="E136" s="165"/>
      <c r="F136" s="165"/>
      <c r="G136" s="165"/>
      <c r="H136" s="165"/>
      <c r="I136" s="165"/>
      <c r="J136" s="165"/>
      <c r="K136" s="165"/>
      <c r="L136" s="165"/>
      <c r="M136" s="165"/>
    </row>
    <row r="137" spans="1:32" ht="15.75" x14ac:dyDescent="0.25">
      <c r="A137" s="17"/>
    </row>
    <row r="138" spans="1:32" ht="15.75" x14ac:dyDescent="0.25">
      <c r="A138" s="17"/>
    </row>
    <row r="139" spans="1:32" ht="15.75" x14ac:dyDescent="0.25">
      <c r="A139" s="17"/>
    </row>
    <row r="140" spans="1:32" ht="15.75" x14ac:dyDescent="0.25">
      <c r="A140" s="17"/>
    </row>
    <row r="141" spans="1:32" ht="15.75" x14ac:dyDescent="0.25">
      <c r="A141" s="17"/>
    </row>
    <row r="142" spans="1:32" ht="15.75" x14ac:dyDescent="0.25">
      <c r="A142" s="17"/>
    </row>
    <row r="143" spans="1:32" ht="15.75" x14ac:dyDescent="0.25">
      <c r="A143" s="17"/>
    </row>
    <row r="144" spans="1:32" ht="15.75" x14ac:dyDescent="0.25">
      <c r="A144" s="17"/>
    </row>
    <row r="145" spans="1:1" ht="15.75" x14ac:dyDescent="0.25">
      <c r="A145" s="17"/>
    </row>
    <row r="146" spans="1:1" ht="15.75" x14ac:dyDescent="0.25">
      <c r="A146" s="17"/>
    </row>
    <row r="147" spans="1:1" ht="15.75" x14ac:dyDescent="0.25">
      <c r="A147" s="17"/>
    </row>
    <row r="148" spans="1:1" ht="15.75" x14ac:dyDescent="0.25">
      <c r="A148" s="17"/>
    </row>
    <row r="149" spans="1:1" ht="15.75" x14ac:dyDescent="0.25">
      <c r="A149" s="17"/>
    </row>
    <row r="150" spans="1:1" ht="15.75" x14ac:dyDescent="0.25">
      <c r="A150" s="17"/>
    </row>
    <row r="151" spans="1:1" ht="21" customHeight="1" x14ac:dyDescent="0.25">
      <c r="A151" s="17"/>
    </row>
    <row r="154" spans="1:1" ht="42" customHeight="1" x14ac:dyDescent="0.25"/>
  </sheetData>
  <mergeCells count="1">
    <mergeCell ref="B136:M136"/>
  </mergeCells>
  <phoneticPr fontId="2" type="noConversion"/>
  <hyperlinks>
    <hyperlink ref="B136:M136" r:id="rId1" display="CLICK HERE TO CREATE IN SMARTSHEET" xr:uid="{00000000-0004-0000-0000-000000000000}"/>
  </hyperlinks>
  <pageMargins left="0.4" right="0.4" top="0.4" bottom="0.4" header="0" footer="0"/>
  <pageSetup scale="30" fitToHeight="0" orientation="landscape" verticalDpi="0" r:id="rId2"/>
  <rowBreaks count="2" manualBreakCount="2">
    <brk id="29" max="16383" man="1"/>
    <brk id="81" max="16383" man="1"/>
  </rowBreaks>
  <ignoredErrors>
    <ignoredError sqref="AE35:AE48" formulaRange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W47" sqref="W47"/>
    </sheetView>
  </sheetViews>
  <sheetFormatPr defaultColWidth="10.75" defaultRowHeight="15" x14ac:dyDescent="0.25"/>
  <cols>
    <col min="1" max="1" width="3.25" style="1" customWidth="1"/>
    <col min="2" max="2" width="88.25" style="1" customWidth="1"/>
    <col min="3" max="16384" width="10.75" style="1"/>
  </cols>
  <sheetData>
    <row r="1" spans="2:2" ht="19.899999999999999" customHeight="1" x14ac:dyDescent="0.25"/>
    <row r="2" spans="2:2" ht="105" customHeight="1" x14ac:dyDescent="0.25">
      <c r="B2" s="2" t="s">
        <v>70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Pianificazione delle risorse PM</vt:lpstr>
      <vt:lpstr>- Dichiarazione di non responsa</vt:lpstr>
      <vt:lpstr>'Pianificazione delle risorse PM'!Print_Area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2016-02-17T05:52:24Z</dcterms:created>
  <dcterms:modified xsi:type="dcterms:W3CDTF">2023-10-20T21:52:16Z</dcterms:modified>
</cp:coreProperties>
</file>