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450" yWindow="5450" windowWidth="25580" windowHeight="15380" tabRatio="600" firstSheet="0" activeTab="0" autoFilterDateGrouping="1"/>
  </bookViews>
  <sheets>
    <sheet xmlns:r="http://schemas.openxmlformats.org/officeDocument/2006/relationships" name="lo di valutazione DCF - ESEMPIO" sheetId="1" state="visible" r:id="rId1"/>
    <sheet xmlns:r="http://schemas.openxmlformats.org/officeDocument/2006/relationships" name="ello di valutazione DCF - BLANK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Type" localSheetId="2">'[1]Maintenance Work Order'!#REF!</definedName>
    <definedName name="Type">'[2]Risk Assessment &amp; Control'!#REF!</definedName>
    <definedName name="_xlnm.Print_Area" localSheetId="0">'lo di valutazione DCF - ESEMPIO'!$B$2:$J$157</definedName>
    <definedName name="_xlnm.Print_Area" localSheetId="1">'ello di valutazione DCF - BLANK'!$B$1:$J$156</definedName>
  </definedNames>
  <calcPr calcId="191029" fullCalcOnLoad="1" iterate="1"/>
</workbook>
</file>

<file path=xl/styles.xml><?xml version="1.0" encoding="utf-8"?>
<styleSheet xmlns="http://schemas.openxmlformats.org/spreadsheetml/2006/main">
  <numFmts count="8">
    <numFmt numFmtId="164" formatCode="0.000"/>
    <numFmt numFmtId="165" formatCode="0.0%"/>
    <numFmt numFmtId="166" formatCode="_(* #,##0_);_(* \(#,##0\);_(* &quot;-&quot;??_);_(@_)"/>
    <numFmt numFmtId="167" formatCode="0000\ \F"/>
    <numFmt numFmtId="168" formatCode="0.0\x"/>
    <numFmt numFmtId="169" formatCode="0000\ \A"/>
    <numFmt numFmtId="170" formatCode="[$$-409]#,##0"/>
    <numFmt numFmtId="171" formatCode="_-* #,##0.00_-;\-* #,##0.00_-;_-* &quot;-&quot;??_-;_-@_-"/>
  </numFmts>
  <fonts count="37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Arial"/>
      <family val="2"/>
      <color theme="1"/>
      <sz val="12"/>
    </font>
    <font>
      <name val="Century Gothic"/>
      <family val="1"/>
      <color rgb="FF000000"/>
      <sz val="16"/>
    </font>
    <font>
      <name val="Century Gothic"/>
      <family val="1"/>
      <color indexed="8"/>
      <sz val="10"/>
    </font>
    <font>
      <name val="Century Gothic"/>
      <family val="1"/>
      <b val="1"/>
      <color theme="1"/>
      <sz val="10"/>
    </font>
    <font>
      <name val="Century Gothic"/>
      <family val="1"/>
      <i val="1"/>
      <color theme="1"/>
      <sz val="10"/>
    </font>
    <font>
      <name val="Century Gothic"/>
      <family val="1"/>
      <sz val="10"/>
    </font>
    <font>
      <name val="Century Gothic"/>
      <family val="1"/>
      <i val="1"/>
      <color rgb="FF000000"/>
      <sz val="8"/>
    </font>
    <font>
      <name val="Century Gothic"/>
      <family val="1"/>
      <color theme="1"/>
      <sz val="12"/>
    </font>
    <font>
      <name val="Calibri"/>
      <family val="2"/>
      <color indexed="8"/>
      <sz val="11"/>
      <scheme val="minor"/>
    </font>
    <font>
      <name val="Century Gothic"/>
      <family val="1"/>
      <b val="1"/>
      <sz val="10"/>
    </font>
    <font>
      <name val="Century Gothic"/>
      <family val="1"/>
      <b val="1"/>
      <color indexed="8"/>
      <sz val="10"/>
    </font>
    <font>
      <name val="Century Gothic"/>
      <family val="1"/>
      <i val="1"/>
      <sz val="10"/>
    </font>
    <font>
      <name val="Century Gothic"/>
      <family val="1"/>
      <color indexed="12"/>
      <sz val="10"/>
    </font>
    <font>
      <name val="Century Gothic"/>
      <family val="1"/>
      <sz val="10"/>
      <u val="single"/>
    </font>
    <font>
      <name val="Century Gothic"/>
      <family val="1"/>
      <color indexed="63"/>
      <sz val="10"/>
    </font>
    <font>
      <name val="Century Gothic"/>
      <family val="1"/>
      <color indexed="23"/>
      <sz val="10"/>
    </font>
    <font>
      <name val="Century Gothic"/>
      <family val="1"/>
      <color indexed="8"/>
      <sz val="16"/>
    </font>
    <font>
      <name val="Century Gothic"/>
      <family val="1"/>
      <color theme="1"/>
      <sz val="16"/>
    </font>
    <font>
      <name val="Century Gothic"/>
      <family val="1"/>
      <sz val="16"/>
    </font>
    <font>
      <name val="Calibri"/>
      <family val="2"/>
      <color indexed="8"/>
      <sz val="12"/>
      <scheme val="minor"/>
    </font>
    <font>
      <name val="Century Gothic"/>
      <family val="1"/>
      <color indexed="9"/>
      <sz val="12"/>
    </font>
    <font>
      <name val="Century Gothic"/>
      <family val="1"/>
      <b val="1"/>
      <color theme="1"/>
      <sz val="12"/>
    </font>
    <font>
      <name val="Century Gothic"/>
      <family val="1"/>
      <sz val="11"/>
    </font>
    <font>
      <name val="Century Gothic"/>
      <family val="1"/>
      <sz val="14"/>
    </font>
    <font>
      <name val="Century Gothic"/>
      <family val="1"/>
      <b val="1"/>
      <i val="1"/>
      <color theme="1"/>
      <sz val="10"/>
    </font>
    <font>
      <name val="Century Gothic"/>
      <family val="1"/>
      <color theme="0" tint="-0.499984740745262"/>
      <sz val="16"/>
    </font>
    <font>
      <name val="Century Gothic"/>
      <family val="1"/>
      <color rgb="FF000000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AEEF3"/>
        <bgColor rgb="FFE5E5E5"/>
      </patternFill>
    </fill>
    <fill>
      <patternFill patternType="solid">
        <fgColor theme="0" tint="-0.0499893185216834"/>
        <bgColor rgb="FFE5E5E5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56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hair">
        <color indexed="56"/>
      </bottom>
      <diagonal/>
    </border>
    <border>
      <left style="thin">
        <color theme="0" tint="-0.249977111117893"/>
      </left>
      <right/>
      <top/>
      <bottom style="hair">
        <color auto="1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hair">
        <color auto="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rgb="FFEAEEF3"/>
      </bottom>
      <diagonal/>
    </border>
    <border>
      <left/>
      <right/>
      <top style="thin">
        <color theme="0" tint="-0.249977111117893"/>
      </top>
      <bottom style="thin">
        <color rgb="FFEAEEF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rgb="FFEAEEF3"/>
      </bottom>
      <diagonal/>
    </border>
    <border>
      <left style="thin">
        <color theme="0" tint="-0.249977111117893"/>
      </left>
      <right/>
      <top/>
      <bottom style="thin">
        <color rgb="FFEAEEF3"/>
      </bottom>
      <diagonal/>
    </border>
    <border>
      <left/>
      <right/>
      <top/>
      <bottom style="thin">
        <color rgb="FFEAEEF3"/>
      </bottom>
      <diagonal/>
    </border>
    <border>
      <left/>
      <right style="medium">
        <color theme="0" tint="-0.249977111117893"/>
      </right>
      <top/>
      <bottom style="thin">
        <color rgb="FFEAEEF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</borders>
  <cellStyleXfs count="9">
    <xf numFmtId="0" fontId="15" fillId="0" borderId="0"/>
    <xf numFmtId="0" fontId="1" fillId="0" borderId="0"/>
    <xf numFmtId="0" fontId="2" fillId="2" borderId="0"/>
    <xf numFmtId="171" fontId="2" fillId="2" borderId="0"/>
    <xf numFmtId="0" fontId="1" fillId="2" borderId="0"/>
    <xf numFmtId="9" fontId="2" fillId="2" borderId="0"/>
    <xf numFmtId="43" fontId="15" fillId="0" borderId="0"/>
    <xf numFmtId="9" fontId="15" fillId="0" borderId="0"/>
    <xf numFmtId="0" fontId="35" fillId="0" borderId="0"/>
  </cellStyleXfs>
  <cellXfs count="261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3" borderId="0" applyAlignment="1" pivotButton="0" quotePrefix="0" xfId="0">
      <alignment vertical="center"/>
    </xf>
    <xf numFmtId="0" fontId="2" fillId="2" borderId="0" pivotButton="0" quotePrefix="0" xfId="2"/>
    <xf numFmtId="0" fontId="7" fillId="2" borderId="2" applyAlignment="1" pivotButton="0" quotePrefix="0" xfId="2">
      <alignment horizontal="left" vertical="center" wrapText="1" indent="2"/>
    </xf>
    <xf numFmtId="0" fontId="4" fillId="0" borderId="0" applyAlignment="1" applyProtection="1" pivotButton="0" quotePrefix="0" xfId="0">
      <alignment horizontal="left" vertical="center" wrapText="1"/>
      <protection locked="0" hidden="0"/>
    </xf>
    <xf numFmtId="0" fontId="3" fillId="0" borderId="0" applyProtection="1" pivotButton="0" quotePrefix="0" xfId="0">
      <protection locked="0" hidden="0"/>
    </xf>
    <xf numFmtId="0" fontId="9" fillId="0" borderId="0" applyAlignment="1" pivotButton="0" quotePrefix="0" xfId="0">
      <alignment vertical="center"/>
    </xf>
    <xf numFmtId="0" fontId="9" fillId="5" borderId="1" applyAlignment="1" pivotButton="0" quotePrefix="0" xfId="0">
      <alignment horizontal="left" vertical="center" indent="1"/>
    </xf>
    <xf numFmtId="0" fontId="9" fillId="5" borderId="3" applyAlignment="1" pivotButton="0" quotePrefix="0" xfId="0">
      <alignment horizontal="left" vertical="center" indent="1"/>
    </xf>
    <xf numFmtId="0" fontId="9" fillId="6" borderId="1" applyAlignment="1" pivotButton="0" quotePrefix="0" xfId="0">
      <alignment horizontal="left" vertical="center" indent="1"/>
    </xf>
    <xf numFmtId="0" fontId="9" fillId="6" borderId="3" applyAlignment="1" pivotButton="0" quotePrefix="0" xfId="0">
      <alignment horizontal="left" vertical="center" indent="1"/>
    </xf>
    <xf numFmtId="0" fontId="5" fillId="0" borderId="0" pivotButton="0" quotePrefix="0" xfId="0"/>
    <xf numFmtId="0" fontId="12" fillId="0" borderId="0" pivotButton="0" quotePrefix="0" xfId="0"/>
    <xf numFmtId="0" fontId="5" fillId="0" borderId="0" pivotButton="0" quotePrefix="0" xfId="0"/>
    <xf numFmtId="0" fontId="24" fillId="0" borderId="0" pivotButton="0" quotePrefix="0" xfId="0"/>
    <xf numFmtId="0" fontId="23" fillId="0" borderId="0" applyAlignment="1" applyProtection="1" pivotButton="0" quotePrefix="0" xfId="0">
      <alignment vertical="center"/>
      <protection locked="0" hidden="0"/>
    </xf>
    <xf numFmtId="0" fontId="24" fillId="0" borderId="0" applyAlignment="1" pivotButton="0" quotePrefix="0" xfId="0">
      <alignment vertical="center"/>
    </xf>
    <xf numFmtId="0" fontId="23" fillId="0" borderId="0" applyAlignment="1" pivotButton="0" quotePrefix="0" xfId="0">
      <alignment vertical="center"/>
    </xf>
    <xf numFmtId="0" fontId="24" fillId="0" borderId="0" applyAlignment="1" pivotButton="0" quotePrefix="0" xfId="0">
      <alignment vertical="center"/>
    </xf>
    <xf numFmtId="164" fontId="24" fillId="0" borderId="0" applyAlignment="1" pivotButton="0" quotePrefix="0" xfId="0">
      <alignment vertical="center"/>
    </xf>
    <xf numFmtId="165" fontId="24" fillId="0" borderId="0" applyAlignment="1" pivotButton="0" quotePrefix="0" xfId="0">
      <alignment vertical="center"/>
    </xf>
    <xf numFmtId="166" fontId="23" fillId="0" borderId="0" applyAlignment="1" pivotButton="0" quotePrefix="0" xfId="6">
      <alignment vertical="center"/>
    </xf>
    <xf numFmtId="0" fontId="25" fillId="2" borderId="0" applyAlignment="1" pivotButton="0" quotePrefix="0" xfId="0">
      <alignment vertical="center"/>
    </xf>
    <xf numFmtId="0" fontId="25" fillId="0" borderId="0" applyAlignment="1" pivotButton="0" quotePrefix="0" xfId="0">
      <alignment vertical="center"/>
    </xf>
    <xf numFmtId="37" fontId="12" fillId="0" borderId="0" applyAlignment="1" pivotButton="0" quotePrefix="0" xfId="0">
      <alignment vertical="center"/>
    </xf>
    <xf numFmtId="37" fontId="21" fillId="0" borderId="0" applyAlignment="1" pivotButton="0" quotePrefix="0" xfId="0">
      <alignment vertical="center"/>
    </xf>
    <xf numFmtId="37" fontId="12" fillId="0" borderId="0" applyAlignment="1" pivotButton="0" quotePrefix="0" xfId="6">
      <alignment vertical="center"/>
    </xf>
    <xf numFmtId="37" fontId="22" fillId="0" borderId="0" applyAlignment="1" pivotButton="0" quotePrefix="0" xfId="0">
      <alignment vertical="center"/>
    </xf>
    <xf numFmtId="37" fontId="22" fillId="0" borderId="0" applyAlignment="1" pivotButton="0" quotePrefix="0" xfId="6">
      <alignment vertical="center"/>
    </xf>
    <xf numFmtId="0" fontId="12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37" fontId="16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165" fontId="12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20" fillId="0" borderId="0" applyAlignment="1" pivotButton="0" quotePrefix="0" xfId="0">
      <alignment vertical="center"/>
    </xf>
    <xf numFmtId="37" fontId="20" fillId="0" borderId="0" applyAlignment="1" pivotButton="0" quotePrefix="0" xfId="0">
      <alignment vertical="center"/>
    </xf>
    <xf numFmtId="166" fontId="12" fillId="0" borderId="0" applyAlignment="1" pivotButton="0" quotePrefix="0" xfId="0">
      <alignment vertical="center"/>
    </xf>
    <xf numFmtId="37" fontId="12" fillId="2" borderId="0" applyAlignment="1" pivotButton="0" quotePrefix="0" xfId="0">
      <alignment vertical="center"/>
    </xf>
    <xf numFmtId="0" fontId="12" fillId="6" borderId="1" applyAlignment="1" pivotButton="0" quotePrefix="0" xfId="0">
      <alignment horizontal="left" vertical="center" indent="1"/>
    </xf>
    <xf numFmtId="0" fontId="12" fillId="5" borderId="1" applyAlignment="1" pivotButton="0" quotePrefix="0" xfId="0">
      <alignment horizontal="left" vertical="center" indent="1"/>
    </xf>
    <xf numFmtId="0" fontId="17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vertical="center"/>
    </xf>
    <xf numFmtId="0" fontId="5" fillId="0" borderId="18" applyAlignment="1" pivotButton="0" quotePrefix="0" xfId="0">
      <alignment horizontal="center" vertical="center"/>
    </xf>
    <xf numFmtId="9" fontId="5" fillId="0" borderId="18" applyAlignment="1" pivotButton="0" quotePrefix="0" xfId="2">
      <alignment horizontal="center" vertical="center"/>
    </xf>
    <xf numFmtId="37" fontId="5" fillId="0" borderId="18" applyAlignment="1" pivotButton="0" quotePrefix="0" xfId="0">
      <alignment horizontal="center" vertical="center"/>
    </xf>
    <xf numFmtId="0" fontId="12" fillId="6" borderId="3" applyAlignment="1" pivotButton="0" quotePrefix="0" xfId="0">
      <alignment horizontal="left" vertical="center" indent="1"/>
    </xf>
    <xf numFmtId="0" fontId="12" fillId="5" borderId="3" applyAlignment="1" pivotButton="0" quotePrefix="0" xfId="0">
      <alignment horizontal="left" vertical="center" indent="1"/>
    </xf>
    <xf numFmtId="37" fontId="5" fillId="0" borderId="19" applyAlignment="1" pivotButton="0" quotePrefix="0" xfId="0">
      <alignment horizontal="center" vertical="center"/>
    </xf>
    <xf numFmtId="0" fontId="17" fillId="7" borderId="3" applyAlignment="1" pivotButton="0" quotePrefix="0" xfId="0">
      <alignment horizontal="left" vertical="center" indent="1"/>
    </xf>
    <xf numFmtId="37" fontId="17" fillId="7" borderId="19" applyAlignment="1" pivotButton="0" quotePrefix="0" xfId="0">
      <alignment vertical="center"/>
    </xf>
    <xf numFmtId="0" fontId="16" fillId="7" borderId="8" applyAlignment="1" pivotButton="0" quotePrefix="0" xfId="0">
      <alignment horizontal="left" vertical="center" indent="1"/>
    </xf>
    <xf numFmtId="37" fontId="16" fillId="7" borderId="21" applyAlignment="1" pivotButton="0" quotePrefix="0" xfId="0">
      <alignment vertical="center"/>
    </xf>
    <xf numFmtId="0" fontId="12" fillId="7" borderId="6" applyAlignment="1" pivotButton="0" quotePrefix="0" xfId="0">
      <alignment horizontal="left" vertical="center" indent="1"/>
    </xf>
    <xf numFmtId="0" fontId="9" fillId="7" borderId="3" applyAlignment="1" pivotButton="0" quotePrefix="0" xfId="0">
      <alignment horizontal="left" vertical="center" indent="1"/>
    </xf>
    <xf numFmtId="0" fontId="16" fillId="7" borderId="4" applyAlignment="1" pivotButton="0" quotePrefix="0" xfId="0">
      <alignment horizontal="left" vertical="center" indent="1"/>
    </xf>
    <xf numFmtId="167" fontId="16" fillId="7" borderId="24" applyAlignment="1" pivotButton="0" quotePrefix="0" xfId="0">
      <alignment vertical="center"/>
    </xf>
    <xf numFmtId="0" fontId="12" fillId="7" borderId="1" applyAlignment="1" pivotButton="0" quotePrefix="0" xfId="0">
      <alignment horizontal="left" vertical="center" indent="1"/>
    </xf>
    <xf numFmtId="0" fontId="12" fillId="7" borderId="3" applyAlignment="1" pivotButton="0" quotePrefix="0" xfId="0">
      <alignment horizontal="left" vertical="center" indent="1"/>
    </xf>
    <xf numFmtId="37" fontId="12" fillId="8" borderId="20" applyAlignment="1" pivotButton="0" quotePrefix="0" xfId="0">
      <alignment vertical="center"/>
    </xf>
    <xf numFmtId="37" fontId="9" fillId="8" borderId="19" applyAlignment="1" pivotButton="0" quotePrefix="0" xfId="0">
      <alignment vertical="center"/>
    </xf>
    <xf numFmtId="168" fontId="12" fillId="8" borderId="20" applyAlignment="1" pivotButton="0" quotePrefix="0" xfId="0">
      <alignment horizontal="center" vertical="center"/>
    </xf>
    <xf numFmtId="168" fontId="12" fillId="8" borderId="18" applyAlignment="1" pivotButton="0" quotePrefix="0" xfId="0">
      <alignment horizontal="center" vertical="center"/>
    </xf>
    <xf numFmtId="168" fontId="12" fillId="8" borderId="19" applyAlignment="1" pivotButton="0" quotePrefix="0" xfId="0">
      <alignment horizontal="center" vertical="center"/>
    </xf>
    <xf numFmtId="0" fontId="8" fillId="0" borderId="0" applyAlignment="1" applyProtection="1" pivotButton="0" quotePrefix="0" xfId="0">
      <alignment vertical="center"/>
      <protection locked="0" hidden="0"/>
    </xf>
    <xf numFmtId="0" fontId="8" fillId="0" borderId="0" applyAlignment="1" applyProtection="1" pivotButton="0" quotePrefix="0" xfId="0">
      <alignment horizontal="left" vertical="center" wrapText="1"/>
      <protection locked="0" hidden="0"/>
    </xf>
    <xf numFmtId="0" fontId="14" fillId="0" borderId="0" applyAlignment="1" pivotButton="0" quotePrefix="0" xfId="0">
      <alignment vertical="center"/>
    </xf>
    <xf numFmtId="169" fontId="14" fillId="0" borderId="0" applyAlignment="1" pivotButton="0" quotePrefix="0" xfId="0">
      <alignment vertical="center"/>
    </xf>
    <xf numFmtId="167" fontId="14" fillId="0" borderId="0" applyAlignment="1" pivotButton="0" quotePrefix="0" xfId="0">
      <alignment vertical="center"/>
    </xf>
    <xf numFmtId="0" fontId="26" fillId="0" borderId="0" pivotButton="0" quotePrefix="0" xfId="0"/>
    <xf numFmtId="169" fontId="14" fillId="0" borderId="0" applyAlignment="1" pivotButton="0" quotePrefix="0" xfId="0">
      <alignment vertical="center"/>
    </xf>
    <xf numFmtId="167" fontId="14" fillId="0" borderId="0" applyAlignment="1" pivotButton="0" quotePrefix="0" xfId="0">
      <alignment vertical="center"/>
    </xf>
    <xf numFmtId="0" fontId="27" fillId="0" borderId="0" applyAlignment="1" pivotButton="0" quotePrefix="0" xfId="0">
      <alignment vertical="center"/>
    </xf>
    <xf numFmtId="169" fontId="14" fillId="0" borderId="0" applyAlignment="1" pivotButton="0" quotePrefix="0" xfId="0">
      <alignment horizontal="right" vertical="center"/>
    </xf>
    <xf numFmtId="167" fontId="14" fillId="0" borderId="0" applyAlignment="1" pivotButton="0" quotePrefix="0" xfId="0">
      <alignment horizontal="right" vertical="center"/>
    </xf>
    <xf numFmtId="0" fontId="28" fillId="0" borderId="0" applyAlignment="1" pivotButton="0" quotePrefix="0" xfId="0">
      <alignment vertical="center"/>
    </xf>
    <xf numFmtId="37" fontId="12" fillId="0" borderId="0" applyAlignment="1" pivotButton="0" quotePrefix="0" xfId="0">
      <alignment horizontal="left" vertical="center" indent="1"/>
    </xf>
    <xf numFmtId="0" fontId="21" fillId="0" borderId="0" applyAlignment="1" pivotButton="0" quotePrefix="0" xfId="0">
      <alignment horizontal="left" vertical="center" indent="1"/>
    </xf>
    <xf numFmtId="37" fontId="22" fillId="0" borderId="0" applyAlignment="1" pivotButton="0" quotePrefix="0" xfId="0">
      <alignment horizontal="left" vertical="center" indent="1"/>
    </xf>
    <xf numFmtId="37" fontId="12" fillId="6" borderId="1" applyAlignment="1" pivotButton="0" quotePrefix="0" xfId="0">
      <alignment vertical="center"/>
    </xf>
    <xf numFmtId="37" fontId="12" fillId="5" borderId="1" applyAlignment="1" pivotButton="0" quotePrefix="0" xfId="0">
      <alignment vertical="center"/>
    </xf>
    <xf numFmtId="37" fontId="12" fillId="9" borderId="1" applyAlignment="1" pivotButton="0" quotePrefix="0" xfId="0">
      <alignment vertical="center"/>
    </xf>
    <xf numFmtId="37" fontId="18" fillId="0" borderId="0" applyAlignment="1" pivotButton="0" quotePrefix="0" xfId="0">
      <alignment horizontal="left" vertical="center" indent="1"/>
    </xf>
    <xf numFmtId="37" fontId="30" fillId="0" borderId="0" applyAlignment="1" pivotButton="0" quotePrefix="0" xfId="0">
      <alignment vertical="center"/>
    </xf>
    <xf numFmtId="37" fontId="12" fillId="5" borderId="18" applyAlignment="1" pivotButton="0" quotePrefix="0" xfId="0">
      <alignment vertical="center"/>
    </xf>
    <xf numFmtId="169" fontId="21" fillId="5" borderId="1" applyAlignment="1" pivotButton="0" quotePrefix="0" xfId="0">
      <alignment horizontal="right" vertical="center" indent="1"/>
    </xf>
    <xf numFmtId="37" fontId="5" fillId="5" borderId="1" applyAlignment="1" pivotButton="0" quotePrefix="0" xfId="0">
      <alignment vertical="center"/>
    </xf>
    <xf numFmtId="167" fontId="21" fillId="5" borderId="1" applyAlignment="1" pivotButton="0" quotePrefix="0" xfId="0">
      <alignment horizontal="right" vertical="center" indent="1"/>
    </xf>
    <xf numFmtId="37" fontId="22" fillId="6" borderId="1" applyAlignment="1" pivotButton="0" quotePrefix="0" xfId="6">
      <alignment vertical="center"/>
    </xf>
    <xf numFmtId="37" fontId="12" fillId="5" borderId="1" applyAlignment="1" pivotButton="0" quotePrefix="0" xfId="6">
      <alignment vertical="center"/>
    </xf>
    <xf numFmtId="167" fontId="21" fillId="5" borderId="3" applyAlignment="1" pivotButton="0" quotePrefix="0" xfId="0">
      <alignment horizontal="right" vertical="center" indent="1"/>
    </xf>
    <xf numFmtId="37" fontId="5" fillId="5" borderId="3" applyAlignment="1" pivotButton="0" quotePrefix="0" xfId="0">
      <alignment vertical="center"/>
    </xf>
    <xf numFmtId="37" fontId="12" fillId="6" borderId="3" applyAlignment="1" pivotButton="0" quotePrefix="0" xfId="0">
      <alignment vertical="center"/>
    </xf>
    <xf numFmtId="37" fontId="22" fillId="6" borderId="3" applyAlignment="1" pivotButton="0" quotePrefix="0" xfId="6">
      <alignment vertical="center"/>
    </xf>
    <xf numFmtId="37" fontId="12" fillId="5" borderId="3" applyAlignment="1" pivotButton="0" quotePrefix="0" xfId="0">
      <alignment vertical="center"/>
    </xf>
    <xf numFmtId="37" fontId="12" fillId="6" borderId="25" applyAlignment="1" pivotButton="0" quotePrefix="0" xfId="0">
      <alignment vertical="center"/>
    </xf>
    <xf numFmtId="37" fontId="9" fillId="6" borderId="5" applyAlignment="1" pivotButton="0" quotePrefix="0" xfId="0">
      <alignment horizontal="left" vertical="center" indent="1"/>
    </xf>
    <xf numFmtId="37" fontId="12" fillId="6" borderId="26" applyAlignment="1" pivotButton="0" quotePrefix="0" xfId="0">
      <alignment vertical="center"/>
    </xf>
    <xf numFmtId="37" fontId="12" fillId="5" borderId="26" applyAlignment="1" pivotButton="0" quotePrefix="0" xfId="0">
      <alignment vertical="center"/>
    </xf>
    <xf numFmtId="37" fontId="12" fillId="6" borderId="3" applyAlignment="1" pivotButton="0" quotePrefix="0" xfId="0">
      <alignment horizontal="left" vertical="center" indent="1"/>
    </xf>
    <xf numFmtId="0" fontId="12" fillId="6" borderId="3" applyAlignment="1" pivotButton="0" quotePrefix="0" xfId="0">
      <alignment vertical="center"/>
    </xf>
    <xf numFmtId="37" fontId="12" fillId="5" borderId="3" applyAlignment="1" pivotButton="0" quotePrefix="0" xfId="6">
      <alignment vertical="center"/>
    </xf>
    <xf numFmtId="37" fontId="17" fillId="6" borderId="5" applyAlignment="1" pivotButton="0" quotePrefix="0" xfId="0">
      <alignment horizontal="left" vertical="center" indent="1"/>
    </xf>
    <xf numFmtId="0" fontId="16" fillId="6" borderId="26" applyAlignment="1" pivotButton="0" quotePrefix="0" xfId="0">
      <alignment vertical="center"/>
    </xf>
    <xf numFmtId="37" fontId="16" fillId="5" borderId="26" applyAlignment="1" pivotButton="0" quotePrefix="0" xfId="0">
      <alignment vertical="center"/>
    </xf>
    <xf numFmtId="37" fontId="16" fillId="5" borderId="3" applyAlignment="1" pivotButton="0" quotePrefix="0" xfId="0">
      <alignment vertical="center"/>
    </xf>
    <xf numFmtId="37" fontId="12" fillId="5" borderId="19" applyAlignment="1" pivotButton="0" quotePrefix="0" xfId="0">
      <alignment vertical="center"/>
    </xf>
    <xf numFmtId="37" fontId="12" fillId="5" borderId="19" applyAlignment="1" pivotButton="0" quotePrefix="0" xfId="6">
      <alignment vertical="center"/>
    </xf>
    <xf numFmtId="37" fontId="16" fillId="5" borderId="19" applyAlignment="1" pivotButton="0" quotePrefix="0" xfId="0">
      <alignment vertical="center"/>
    </xf>
    <xf numFmtId="37" fontId="5" fillId="3" borderId="19" applyAlignment="1" pivotButton="0" quotePrefix="0" xfId="0">
      <alignment vertical="center"/>
    </xf>
    <xf numFmtId="168" fontId="5" fillId="3" borderId="18" applyAlignment="1" pivotButton="0" quotePrefix="0" xfId="2">
      <alignment horizontal="center" vertical="center"/>
    </xf>
    <xf numFmtId="165" fontId="5" fillId="3" borderId="18" applyAlignment="1" pivotButton="0" quotePrefix="0" xfId="0">
      <alignment horizontal="center" vertical="center"/>
    </xf>
    <xf numFmtId="2" fontId="5" fillId="3" borderId="19" applyAlignment="1" pivotButton="0" quotePrefix="0" xfId="0">
      <alignment horizontal="center" vertical="center"/>
    </xf>
    <xf numFmtId="2" fontId="5" fillId="3" borderId="0" applyAlignment="1" pivotButton="0" quotePrefix="0" xfId="0">
      <alignment horizontal="center" vertical="center"/>
    </xf>
    <xf numFmtId="0" fontId="12" fillId="5" borderId="15" applyAlignment="1" pivotButton="0" quotePrefix="0" xfId="0">
      <alignment horizontal="left" vertical="center" indent="1"/>
    </xf>
    <xf numFmtId="37" fontId="12" fillId="5" borderId="0" applyAlignment="1" pivotButton="0" quotePrefix="0" xfId="0">
      <alignment vertical="center"/>
    </xf>
    <xf numFmtId="0" fontId="9" fillId="5" borderId="0" applyAlignment="1" pivotButton="0" quotePrefix="0" xfId="0">
      <alignment vertical="center"/>
    </xf>
    <xf numFmtId="37" fontId="12" fillId="5" borderId="22" applyAlignment="1" pivotButton="0" quotePrefix="0" xfId="0">
      <alignment vertical="center"/>
    </xf>
    <xf numFmtId="0" fontId="17" fillId="5" borderId="16" applyAlignment="1" pivotButton="0" quotePrefix="0" xfId="0">
      <alignment horizontal="left" vertical="center" indent="1"/>
    </xf>
    <xf numFmtId="37" fontId="16" fillId="5" borderId="12" applyAlignment="1" pivotButton="0" quotePrefix="0" xfId="0">
      <alignment vertical="center"/>
    </xf>
    <xf numFmtId="0" fontId="9" fillId="5" borderId="15" applyAlignment="1" pivotButton="0" quotePrefix="0" xfId="0">
      <alignment horizontal="left" vertical="center" indent="1"/>
    </xf>
    <xf numFmtId="0" fontId="9" fillId="5" borderId="22" applyAlignment="1" pivotButton="0" quotePrefix="0" xfId="0">
      <alignment vertical="center"/>
    </xf>
    <xf numFmtId="0" fontId="17" fillId="5" borderId="15" applyAlignment="1" pivotButton="0" quotePrefix="0" xfId="0">
      <alignment horizontal="left" vertical="center" indent="1"/>
    </xf>
    <xf numFmtId="0" fontId="17" fillId="5" borderId="0" applyAlignment="1" pivotButton="0" quotePrefix="0" xfId="0">
      <alignment vertical="center"/>
    </xf>
    <xf numFmtId="37" fontId="16" fillId="5" borderId="0" applyAlignment="1" pivotButton="0" quotePrefix="0" xfId="0">
      <alignment vertical="center"/>
    </xf>
    <xf numFmtId="0" fontId="17" fillId="5" borderId="17" applyAlignment="1" pivotButton="0" quotePrefix="0" xfId="0">
      <alignment horizontal="left" vertical="center" indent="1"/>
    </xf>
    <xf numFmtId="3" fontId="17" fillId="5" borderId="11" applyAlignment="1" pivotButton="0" quotePrefix="0" xfId="0">
      <alignment vertical="center"/>
    </xf>
    <xf numFmtId="37" fontId="16" fillId="5" borderId="11" applyAlignment="1" pivotButton="0" quotePrefix="0" xfId="2">
      <alignment horizontal="right" vertical="center"/>
    </xf>
    <xf numFmtId="3" fontId="9" fillId="5" borderId="0" applyAlignment="1" pivotButton="0" quotePrefix="0" xfId="0">
      <alignment vertical="center"/>
    </xf>
    <xf numFmtId="37" fontId="12" fillId="5" borderId="0" applyAlignment="1" pivotButton="0" quotePrefix="0" xfId="2">
      <alignment horizontal="right" vertical="center"/>
    </xf>
    <xf numFmtId="168" fontId="12" fillId="5" borderId="0" applyAlignment="1" pivotButton="0" quotePrefix="0" xfId="2">
      <alignment horizontal="right" vertical="center"/>
    </xf>
    <xf numFmtId="0" fontId="9" fillId="5" borderId="9" applyAlignment="1" pivotButton="0" quotePrefix="0" xfId="0">
      <alignment horizontal="left" vertical="center" indent="1"/>
    </xf>
    <xf numFmtId="0" fontId="9" fillId="5" borderId="10" applyAlignment="1" pivotButton="0" quotePrefix="0" xfId="0">
      <alignment vertical="center"/>
    </xf>
    <xf numFmtId="168" fontId="12" fillId="5" borderId="10" applyAlignment="1" pivotButton="0" quotePrefix="0" xfId="2">
      <alignment horizontal="right" vertical="center"/>
    </xf>
    <xf numFmtId="0" fontId="9" fillId="5" borderId="28" applyAlignment="1" pivotButton="0" quotePrefix="0" xfId="0">
      <alignment vertical="center"/>
    </xf>
    <xf numFmtId="37" fontId="12" fillId="5" borderId="0" applyAlignment="1" pivotButton="0" quotePrefix="0" xfId="0">
      <alignment horizontal="right" vertical="center" indent="1"/>
    </xf>
    <xf numFmtId="37" fontId="12" fillId="5" borderId="22" applyAlignment="1" pivotButton="0" quotePrefix="0" xfId="0">
      <alignment horizontal="right" vertical="center" indent="1"/>
    </xf>
    <xf numFmtId="37" fontId="16" fillId="5" borderId="11" applyAlignment="1" pivotButton="0" quotePrefix="0" xfId="0">
      <alignment horizontal="right" vertical="center" indent="1"/>
    </xf>
    <xf numFmtId="37" fontId="16" fillId="5" borderId="27" applyAlignment="1" pivotButton="0" quotePrefix="0" xfId="0">
      <alignment horizontal="right" vertical="center" indent="1"/>
    </xf>
    <xf numFmtId="170" fontId="12" fillId="5" borderId="0" applyAlignment="1" pivotButton="0" quotePrefix="0" xfId="2">
      <alignment horizontal="right" vertical="center" indent="1"/>
    </xf>
    <xf numFmtId="37" fontId="12" fillId="5" borderId="22" applyAlignment="1" pivotButton="0" quotePrefix="0" xfId="2">
      <alignment horizontal="right" vertical="center" indent="1"/>
    </xf>
    <xf numFmtId="0" fontId="9" fillId="5" borderId="0" applyAlignment="1" pivotButton="0" quotePrefix="0" xfId="0">
      <alignment horizontal="right" vertical="center" indent="1"/>
    </xf>
    <xf numFmtId="0" fontId="9" fillId="5" borderId="22" applyAlignment="1" pivotButton="0" quotePrefix="0" xfId="0">
      <alignment horizontal="right" vertical="center" indent="1"/>
    </xf>
    <xf numFmtId="2" fontId="9" fillId="5" borderId="0" applyAlignment="1" pivotButton="0" quotePrefix="0" xfId="0">
      <alignment horizontal="right" vertical="center" indent="1"/>
    </xf>
    <xf numFmtId="2" fontId="9" fillId="5" borderId="22" applyAlignment="1" pivotButton="0" quotePrefix="0" xfId="0">
      <alignment horizontal="right" vertical="center" indent="1"/>
    </xf>
    <xf numFmtId="169" fontId="14" fillId="0" borderId="0" applyAlignment="1" pivotButton="0" quotePrefix="0" xfId="0">
      <alignment horizontal="right" vertical="center" indent="1"/>
    </xf>
    <xf numFmtId="167" fontId="14" fillId="0" borderId="0" applyAlignment="1" pivotButton="0" quotePrefix="0" xfId="0">
      <alignment horizontal="right" vertical="center" indent="1"/>
    </xf>
    <xf numFmtId="0" fontId="9" fillId="0" borderId="0" applyAlignment="1" pivotButton="0" quotePrefix="0" xfId="0">
      <alignment horizontal="left" vertical="center" indent="1"/>
    </xf>
    <xf numFmtId="37" fontId="9" fillId="6" borderId="3" applyAlignment="1" pivotButton="0" quotePrefix="0" xfId="0">
      <alignment horizontal="left" vertical="center" indent="1"/>
    </xf>
    <xf numFmtId="0" fontId="12" fillId="5" borderId="3" applyAlignment="1" pivotButton="0" quotePrefix="0" xfId="0">
      <alignment horizontal="right" vertical="center" indent="1"/>
    </xf>
    <xf numFmtId="37" fontId="12" fillId="9" borderId="3" applyAlignment="1" pivotButton="0" quotePrefix="0" xfId="0">
      <alignment vertical="center"/>
    </xf>
    <xf numFmtId="37" fontId="5" fillId="3" borderId="3" applyAlignment="1" pivotButton="0" quotePrefix="0" xfId="2">
      <alignment horizontal="right" vertical="center"/>
    </xf>
    <xf numFmtId="37" fontId="21" fillId="5" borderId="3" applyAlignment="1" pivotButton="0" quotePrefix="0" xfId="0">
      <alignment vertical="center"/>
    </xf>
    <xf numFmtId="37" fontId="12" fillId="7" borderId="3" applyAlignment="1" pivotButton="0" quotePrefix="0" xfId="0">
      <alignment horizontal="left" vertical="center" indent="1"/>
    </xf>
    <xf numFmtId="37" fontId="5" fillId="3" borderId="3" applyAlignment="1" pivotButton="0" quotePrefix="0" xfId="6">
      <alignment horizontal="center" vertical="center"/>
    </xf>
    <xf numFmtId="0" fontId="12" fillId="0" borderId="0" applyAlignment="1" pivotButton="0" quotePrefix="0" xfId="0">
      <alignment horizontal="left" vertical="center" indent="1"/>
    </xf>
    <xf numFmtId="0" fontId="12" fillId="0" borderId="0" applyAlignment="1" pivotButton="0" quotePrefix="0" xfId="0">
      <alignment horizontal="left" indent="1"/>
    </xf>
    <xf numFmtId="0" fontId="5" fillId="8" borderId="13" applyAlignment="1" pivotButton="0" quotePrefix="0" xfId="0">
      <alignment vertical="center"/>
    </xf>
    <xf numFmtId="0" fontId="5" fillId="8" borderId="14" applyAlignment="1" pivotButton="0" quotePrefix="0" xfId="0">
      <alignment vertical="center"/>
    </xf>
    <xf numFmtId="167" fontId="5" fillId="8" borderId="14" applyAlignment="1" pivotButton="0" quotePrefix="0" xfId="0">
      <alignment vertical="center"/>
    </xf>
    <xf numFmtId="0" fontId="5" fillId="8" borderId="15" applyAlignment="1" pivotButton="0" quotePrefix="0" xfId="0">
      <alignment horizontal="left" vertical="center" indent="1"/>
    </xf>
    <xf numFmtId="168" fontId="5" fillId="8" borderId="0" applyAlignment="1" pivotButton="0" quotePrefix="0" xfId="0">
      <alignment horizontal="right" vertical="center" indent="1"/>
    </xf>
    <xf numFmtId="0" fontId="5" fillId="8" borderId="0" applyAlignment="1" pivotButton="0" quotePrefix="0" xfId="0">
      <alignment horizontal="right" vertical="center" indent="1"/>
    </xf>
    <xf numFmtId="165" fontId="5" fillId="8" borderId="0" applyAlignment="1" pivotButton="0" quotePrefix="0" xfId="0">
      <alignment horizontal="right" vertical="center" indent="1"/>
    </xf>
    <xf numFmtId="37" fontId="5" fillId="8" borderId="0" applyAlignment="1" pivotButton="0" quotePrefix="0" xfId="0">
      <alignment horizontal="right" vertical="center" indent="1"/>
    </xf>
    <xf numFmtId="166" fontId="5" fillId="8" borderId="0" applyAlignment="1" pivotButton="0" quotePrefix="0" xfId="0">
      <alignment horizontal="right" vertical="center"/>
    </xf>
    <xf numFmtId="0" fontId="16" fillId="5" borderId="15" applyAlignment="1" pivotButton="0" quotePrefix="0" xfId="0">
      <alignment horizontal="left" vertical="center" indent="1"/>
    </xf>
    <xf numFmtId="37" fontId="16" fillId="5" borderId="0" applyAlignment="1" pivotButton="0" quotePrefix="0" xfId="0">
      <alignment horizontal="right" vertical="center" indent="1"/>
    </xf>
    <xf numFmtId="37" fontId="16" fillId="5" borderId="22" applyAlignment="1" pivotButton="0" quotePrefix="0" xfId="0">
      <alignment horizontal="right" vertical="center" indent="1"/>
    </xf>
    <xf numFmtId="0" fontId="9" fillId="5" borderId="29" applyAlignment="1" pivotButton="0" quotePrefix="0" xfId="0">
      <alignment horizontal="left" vertical="center" indent="1"/>
    </xf>
    <xf numFmtId="0" fontId="9" fillId="5" borderId="30" applyAlignment="1" pivotButton="0" quotePrefix="0" xfId="0">
      <alignment vertical="center"/>
    </xf>
    <xf numFmtId="37" fontId="12" fillId="5" borderId="30" applyAlignment="1" pivotButton="0" quotePrefix="0" xfId="0">
      <alignment vertical="center"/>
    </xf>
    <xf numFmtId="0" fontId="9" fillId="5" borderId="31" applyAlignment="1" pivotButton="0" quotePrefix="0" xfId="0">
      <alignment vertical="center"/>
    </xf>
    <xf numFmtId="0" fontId="9" fillId="5" borderId="32" applyAlignment="1" pivotButton="0" quotePrefix="0" xfId="0">
      <alignment horizontal="left" vertical="center" indent="1"/>
    </xf>
    <xf numFmtId="0" fontId="9" fillId="5" borderId="33" applyAlignment="1" pivotButton="0" quotePrefix="0" xfId="0">
      <alignment vertical="center"/>
    </xf>
    <xf numFmtId="168" fontId="12" fillId="5" borderId="33" applyAlignment="1" pivotButton="0" quotePrefix="0" xfId="2">
      <alignment horizontal="right" vertical="center"/>
    </xf>
    <xf numFmtId="0" fontId="9" fillId="5" borderId="34" applyAlignment="1" pivotButton="0" quotePrefix="0" xfId="0">
      <alignment vertical="center"/>
    </xf>
    <xf numFmtId="0" fontId="20" fillId="0" borderId="0" applyAlignment="1" pivotButton="0" quotePrefix="0" xfId="0">
      <alignment horizontal="left" vertical="center" indent="1"/>
    </xf>
    <xf numFmtId="0" fontId="16" fillId="6" borderId="3" applyAlignment="1" pivotButton="0" quotePrefix="0" xfId="0">
      <alignment horizontal="left" vertical="center" indent="1"/>
    </xf>
    <xf numFmtId="0" fontId="18" fillId="6" borderId="7" applyAlignment="1" pivotButton="0" quotePrefix="0" xfId="0">
      <alignment horizontal="left" vertical="center" indent="1"/>
    </xf>
    <xf numFmtId="37" fontId="19" fillId="6" borderId="1" applyAlignment="1" pivotButton="0" quotePrefix="0" xfId="0">
      <alignment vertical="center"/>
    </xf>
    <xf numFmtId="37" fontId="12" fillId="5" borderId="18" applyAlignment="1" pivotButton="0" quotePrefix="0" xfId="6">
      <alignment vertical="center"/>
    </xf>
    <xf numFmtId="165" fontId="18" fillId="5" borderId="7" applyAlignment="1" pivotButton="0" quotePrefix="0" xfId="7">
      <alignment vertical="center"/>
    </xf>
    <xf numFmtId="165" fontId="18" fillId="5" borderId="35" applyAlignment="1" pivotButton="0" quotePrefix="0" xfId="7">
      <alignment vertical="center"/>
    </xf>
    <xf numFmtId="9" fontId="12" fillId="5" borderId="1" applyAlignment="1" pivotButton="0" quotePrefix="0" xfId="0">
      <alignment vertical="center"/>
    </xf>
    <xf numFmtId="9" fontId="12" fillId="5" borderId="18" applyAlignment="1" pivotButton="0" quotePrefix="0" xfId="0">
      <alignment vertical="center"/>
    </xf>
    <xf numFmtId="9" fontId="18" fillId="9" borderId="7" applyAlignment="1" pivotButton="0" quotePrefix="0" xfId="7">
      <alignment vertical="center"/>
    </xf>
    <xf numFmtId="37" fontId="19" fillId="6" borderId="7" applyAlignment="1" pivotButton="0" quotePrefix="0" xfId="0">
      <alignment vertical="center"/>
    </xf>
    <xf numFmtId="37" fontId="10" fillId="0" borderId="3" applyAlignment="1" pivotButton="0" quotePrefix="0" xfId="0">
      <alignment vertical="center"/>
    </xf>
    <xf numFmtId="9" fontId="11" fillId="0" borderId="7" applyAlignment="1" pivotButton="0" quotePrefix="0" xfId="0">
      <alignment vertical="center"/>
    </xf>
    <xf numFmtId="9" fontId="11" fillId="0" borderId="35" applyAlignment="1" pivotButton="0" quotePrefix="0" xfId="0">
      <alignment vertical="center"/>
    </xf>
    <xf numFmtId="37" fontId="5" fillId="0" borderId="3" applyAlignment="1" pivotButton="0" quotePrefix="0" xfId="0">
      <alignment vertical="center"/>
    </xf>
    <xf numFmtId="37" fontId="5" fillId="0" borderId="1" applyAlignment="1" pivotButton="0" quotePrefix="0" xfId="0">
      <alignment vertical="center"/>
    </xf>
    <xf numFmtId="37" fontId="5" fillId="0" borderId="18" applyAlignment="1" pivotButton="0" quotePrefix="0" xfId="0">
      <alignment vertical="center"/>
    </xf>
    <xf numFmtId="165" fontId="5" fillId="0" borderId="1" applyAlignment="1" pivotButton="0" quotePrefix="0" xfId="7">
      <alignment horizontal="right" vertical="center"/>
    </xf>
    <xf numFmtId="165" fontId="31" fillId="3" borderId="7" applyAlignment="1" pivotButton="0" quotePrefix="0" xfId="7">
      <alignment vertical="center"/>
    </xf>
    <xf numFmtId="37" fontId="5" fillId="8" borderId="1" applyAlignment="1" pivotButton="0" quotePrefix="0" xfId="0">
      <alignment vertical="center"/>
    </xf>
    <xf numFmtId="37" fontId="12" fillId="10" borderId="1" applyAlignment="1" pivotButton="0" quotePrefix="0" xfId="0">
      <alignment vertical="center"/>
    </xf>
    <xf numFmtId="37" fontId="5" fillId="10" borderId="1" applyAlignment="1" pivotButton="0" quotePrefix="0" xfId="0">
      <alignment vertical="center"/>
    </xf>
    <xf numFmtId="37" fontId="12" fillId="10" borderId="18" applyAlignment="1" pivotButton="0" quotePrefix="0" xfId="0">
      <alignment vertical="center"/>
    </xf>
    <xf numFmtId="37" fontId="5" fillId="10" borderId="18" applyAlignment="1" pivotButton="0" quotePrefix="0" xfId="0">
      <alignment vertical="center"/>
    </xf>
    <xf numFmtId="37" fontId="5" fillId="8" borderId="18" applyAlignment="1" pivotButton="0" quotePrefix="0" xfId="0">
      <alignment vertical="center"/>
    </xf>
    <xf numFmtId="37" fontId="16" fillId="8" borderId="3" applyAlignment="1" pivotButton="0" quotePrefix="0" xfId="0">
      <alignment vertical="center"/>
    </xf>
    <xf numFmtId="37" fontId="16" fillId="8" borderId="19" applyAlignment="1" pivotButton="0" quotePrefix="0" xfId="0">
      <alignment vertical="center"/>
    </xf>
    <xf numFmtId="0" fontId="16" fillId="7" borderId="3" applyAlignment="1" pivotButton="0" quotePrefix="0" xfId="0">
      <alignment horizontal="left" vertical="center" indent="1"/>
    </xf>
    <xf numFmtId="37" fontId="16" fillId="10" borderId="3" applyAlignment="1" pivotButton="0" quotePrefix="0" xfId="0">
      <alignment vertical="center"/>
    </xf>
    <xf numFmtId="37" fontId="16" fillId="10" borderId="19" applyAlignment="1" pivotButton="0" quotePrefix="0" xfId="0">
      <alignment vertical="center"/>
    </xf>
    <xf numFmtId="0" fontId="9" fillId="0" borderId="0" applyAlignment="1" pivotButton="0" quotePrefix="0" xfId="0">
      <alignment horizontal="left" vertical="center" indent="1"/>
    </xf>
    <xf numFmtId="0" fontId="29" fillId="0" borderId="0" applyAlignment="1" pivotButton="0" quotePrefix="0" xfId="0">
      <alignment vertical="center"/>
    </xf>
    <xf numFmtId="0" fontId="17" fillId="6" borderId="3" applyAlignment="1" pivotButton="0" quotePrefix="0" xfId="0">
      <alignment horizontal="left" vertical="center" indent="1"/>
    </xf>
    <xf numFmtId="37" fontId="16" fillId="6" borderId="3" applyAlignment="1" pivotButton="0" quotePrefix="0" xfId="0">
      <alignment vertical="center"/>
    </xf>
    <xf numFmtId="37" fontId="12" fillId="6" borderId="1" applyAlignment="1" pivotButton="0" quotePrefix="0" xfId="6">
      <alignment vertical="center"/>
    </xf>
    <xf numFmtId="37" fontId="12" fillId="9" borderId="1" applyAlignment="1" pivotButton="0" quotePrefix="0" xfId="6">
      <alignment vertical="center"/>
    </xf>
    <xf numFmtId="37" fontId="12" fillId="9" borderId="18" applyAlignment="1" pivotButton="0" quotePrefix="0" xfId="6">
      <alignment vertical="center"/>
    </xf>
    <xf numFmtId="37" fontId="16" fillId="9" borderId="3" applyAlignment="1" pivotButton="0" quotePrefix="0" xfId="0">
      <alignment vertical="center"/>
    </xf>
    <xf numFmtId="37" fontId="16" fillId="9" borderId="19" applyAlignment="1" pivotButton="0" quotePrefix="0" xfId="0">
      <alignment vertical="center"/>
    </xf>
    <xf numFmtId="37" fontId="12" fillId="5" borderId="1" applyAlignment="1" pivotButton="0" quotePrefix="0" xfId="0">
      <alignment horizontal="right" vertical="center" indent="1"/>
    </xf>
    <xf numFmtId="37" fontId="12" fillId="9" borderId="18" applyAlignment="1" pivotButton="0" quotePrefix="0" xfId="0">
      <alignment vertical="center"/>
    </xf>
    <xf numFmtId="37" fontId="16" fillId="5" borderId="3" applyAlignment="1" pivotButton="0" quotePrefix="0" xfId="0">
      <alignment horizontal="right" vertical="center" indent="1"/>
    </xf>
    <xf numFmtId="0" fontId="32" fillId="0" borderId="0" applyAlignment="1" applyProtection="1" pivotButton="0" quotePrefix="0" xfId="0">
      <alignment vertical="top"/>
      <protection locked="0" hidden="0"/>
    </xf>
    <xf numFmtId="167" fontId="5" fillId="8" borderId="23" applyAlignment="1" pivotButton="0" quotePrefix="0" xfId="0">
      <alignment vertical="center"/>
    </xf>
    <xf numFmtId="168" fontId="5" fillId="8" borderId="22" applyAlignment="1" pivotButton="0" quotePrefix="0" xfId="0">
      <alignment horizontal="right" vertical="center" indent="1"/>
    </xf>
    <xf numFmtId="165" fontId="5" fillId="8" borderId="22" applyAlignment="1" pivotButton="0" quotePrefix="0" xfId="0">
      <alignment horizontal="right" vertical="center" indent="1"/>
    </xf>
    <xf numFmtId="37" fontId="5" fillId="8" borderId="22" applyAlignment="1" pivotButton="0" quotePrefix="0" xfId="0">
      <alignment horizontal="right" vertical="center" indent="1"/>
    </xf>
    <xf numFmtId="166" fontId="5" fillId="8" borderId="22" applyAlignment="1" pivotButton="0" quotePrefix="0" xfId="0">
      <alignment horizontal="right" vertical="center"/>
    </xf>
    <xf numFmtId="0" fontId="5" fillId="8" borderId="9" applyAlignment="1" pivotButton="0" quotePrefix="0" xfId="0">
      <alignment horizontal="left" vertical="center" indent="1"/>
    </xf>
    <xf numFmtId="0" fontId="5" fillId="8" borderId="10" applyAlignment="1" pivotButton="0" quotePrefix="0" xfId="0">
      <alignment vertical="center"/>
    </xf>
    <xf numFmtId="0" fontId="5" fillId="8" borderId="28" applyAlignment="1" pivotButton="0" quotePrefix="0" xfId="0">
      <alignment vertical="center"/>
    </xf>
    <xf numFmtId="165" fontId="11" fillId="5" borderId="7" applyAlignment="1" pivotButton="0" quotePrefix="0" xfId="7">
      <alignment vertical="center"/>
    </xf>
    <xf numFmtId="165" fontId="11" fillId="5" borderId="35" applyAlignment="1" pivotButton="0" quotePrefix="0" xfId="7">
      <alignment vertical="center"/>
    </xf>
    <xf numFmtId="37" fontId="5" fillId="3" borderId="1" applyAlignment="1" pivotButton="0" quotePrefix="0" xfId="0">
      <alignment vertical="center"/>
    </xf>
    <xf numFmtId="165" fontId="5" fillId="5" borderId="1" applyAlignment="1" pivotButton="0" quotePrefix="0" xfId="7">
      <alignment vertical="center"/>
    </xf>
    <xf numFmtId="165" fontId="5" fillId="5" borderId="18" applyAlignment="1" pivotButton="0" quotePrefix="0" xfId="7">
      <alignment vertical="center"/>
    </xf>
    <xf numFmtId="37" fontId="5" fillId="5" borderId="19" applyAlignment="1" pivotButton="0" quotePrefix="0" xfId="2">
      <alignment horizontal="right" vertical="center"/>
    </xf>
    <xf numFmtId="0" fontId="34" fillId="4" borderId="0" applyAlignment="1" applyProtection="1" pivotButton="0" quotePrefix="0" xfId="1">
      <alignment horizontal="center" vertical="center"/>
      <protection locked="0" hidden="0"/>
    </xf>
    <xf numFmtId="165" fontId="5" fillId="3" borderId="18" applyAlignment="1" pivotButton="0" quotePrefix="0" xfId="0">
      <alignment horizontal="center" vertical="center"/>
    </xf>
    <xf numFmtId="164" fontId="24" fillId="0" borderId="0" applyAlignment="1" pivotButton="0" quotePrefix="0" xfId="0">
      <alignment vertical="center"/>
    </xf>
    <xf numFmtId="165" fontId="24" fillId="0" borderId="0" applyAlignment="1" pivotButton="0" quotePrefix="0" xfId="0">
      <alignment vertical="center"/>
    </xf>
    <xf numFmtId="169" fontId="14" fillId="0" borderId="0" applyAlignment="1" pivotButton="0" quotePrefix="0" xfId="0">
      <alignment vertical="center"/>
    </xf>
    <xf numFmtId="165" fontId="18" fillId="5" borderId="7" applyAlignment="1" pivotButton="0" quotePrefix="0" xfId="7">
      <alignment vertical="center"/>
    </xf>
    <xf numFmtId="165" fontId="31" fillId="3" borderId="7" applyAlignment="1" pivotButton="0" quotePrefix="0" xfId="7">
      <alignment vertical="center"/>
    </xf>
    <xf numFmtId="165" fontId="11" fillId="5" borderId="7" applyAlignment="1" pivotButton="0" quotePrefix="0" xfId="7">
      <alignment vertical="center"/>
    </xf>
    <xf numFmtId="165" fontId="11" fillId="5" borderId="35" applyAlignment="1" pivotButton="0" quotePrefix="0" xfId="7">
      <alignment vertical="center"/>
    </xf>
    <xf numFmtId="165" fontId="18" fillId="5" borderId="35" applyAlignment="1" pivotButton="0" quotePrefix="0" xfId="7">
      <alignment vertical="center"/>
    </xf>
    <xf numFmtId="165" fontId="5" fillId="0" borderId="1" applyAlignment="1" pivotButton="0" quotePrefix="0" xfId="7">
      <alignment horizontal="right" vertical="center"/>
    </xf>
    <xf numFmtId="165" fontId="5" fillId="5" borderId="1" applyAlignment="1" pivotButton="0" quotePrefix="0" xfId="7">
      <alignment vertical="center"/>
    </xf>
    <xf numFmtId="165" fontId="5" fillId="5" borderId="18" applyAlignment="1" pivotButton="0" quotePrefix="0" xfId="7">
      <alignment vertical="center"/>
    </xf>
    <xf numFmtId="166" fontId="12" fillId="0" borderId="0" applyAlignment="1" pivotButton="0" quotePrefix="0" xfId="0">
      <alignment vertical="center"/>
    </xf>
    <xf numFmtId="166" fontId="23" fillId="0" borderId="0" applyAlignment="1" pivotButton="0" quotePrefix="0" xfId="6">
      <alignment vertical="center"/>
    </xf>
    <xf numFmtId="169" fontId="14" fillId="0" borderId="0" applyAlignment="1" pivotButton="0" quotePrefix="0" xfId="0">
      <alignment horizontal="right" vertical="center"/>
    </xf>
    <xf numFmtId="169" fontId="21" fillId="5" borderId="1" applyAlignment="1" pivotButton="0" quotePrefix="0" xfId="0">
      <alignment horizontal="right" vertical="center" indent="1"/>
    </xf>
    <xf numFmtId="165" fontId="12" fillId="0" borderId="0" applyAlignment="1" pivotButton="0" quotePrefix="0" xfId="0">
      <alignment vertical="center"/>
    </xf>
    <xf numFmtId="169" fontId="14" fillId="0" borderId="0" applyAlignment="1" pivotButton="0" quotePrefix="0" xfId="0">
      <alignment horizontal="right" vertical="center" indent="1"/>
    </xf>
    <xf numFmtId="165" fontId="5" fillId="8" borderId="0" applyAlignment="1" pivotButton="0" quotePrefix="0" xfId="0">
      <alignment horizontal="right" vertical="center" indent="1"/>
    </xf>
    <xf numFmtId="165" fontId="5" fillId="8" borderId="22" applyAlignment="1" pivotButton="0" quotePrefix="0" xfId="0">
      <alignment horizontal="right" vertical="center" indent="1"/>
    </xf>
    <xf numFmtId="166" fontId="5" fillId="8" borderId="0" applyAlignment="1" pivotButton="0" quotePrefix="0" xfId="0">
      <alignment horizontal="right" vertical="center"/>
    </xf>
    <xf numFmtId="166" fontId="5" fillId="8" borderId="22" applyAlignment="1" pivotButton="0" quotePrefix="0" xfId="0">
      <alignment horizontal="right" vertical="center"/>
    </xf>
    <xf numFmtId="0" fontId="36" fillId="11" borderId="0" applyAlignment="1" pivotButton="0" quotePrefix="0" xfId="8">
      <alignment horizontal="center" vertical="center"/>
    </xf>
  </cellXfs>
  <cellStyles count="9">
    <cellStyle name="Обычный" xfId="0" builtinId="0"/>
    <cellStyle name="Гиперссылка" xfId="1" builtinId="8"/>
    <cellStyle name="Normal 2" xfId="2"/>
    <cellStyle name="Comma 2" xfId="3"/>
    <cellStyle name="Hyperlink 2" xfId="4"/>
    <cellStyle name="Percent 2" xfId="5"/>
    <cellStyle name="Финансовый" xfId="6" builtinId="3"/>
    <cellStyle name="Процентный" xfId="7" builtinId="5"/>
    <cellStyle name="Hyperlink" xfId="8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101260710977304"/>
          <y val="0.131317108088762"/>
          <w val="0.928373411912468"/>
          <h val="0.759423568889332"/>
        </manualLayout>
      </layout>
      <barChart>
        <barDir val="col"/>
        <grouping val="clustered"/>
        <varyColors val="0"/>
        <ser>
          <idx val="0"/>
          <order val="0"/>
          <tx>
            <strRef>
              <f>'lo di valutazione DCF - ESEMPIO'!$B$22</f>
              <strCache>
                <ptCount val="1"/>
                <pt idx="0">
                  <v>RICAVI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92D050"/>
                </a:gs>
                <a:gs pos="100000">
                  <a:srgbClr val="00B050"/>
                </a:gs>
              </a:gsLst>
              <a:lin ang="270000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'lo di valutazione DCF - ESEMPIO'!$C$21:$J$21</f>
              <numCache>
                <formatCode>0000\ \A</formatCode>
                <ptCount val="8"/>
                <pt idx="0">
                  <v>2022</v>
                </pt>
                <pt idx="1">
                  <v>2023</v>
                </pt>
                <pt idx="2">
                  <v>2024</v>
                </pt>
                <pt idx="3">
                  <formatCode>0000\ \F</formatCode>
                  <v>2025</v>
                </pt>
                <pt idx="4">
                  <formatCode>0000\ \F</formatCode>
                  <v>2026</v>
                </pt>
                <pt idx="5">
                  <formatCode>0000\ \F</formatCode>
                  <v>2027</v>
                </pt>
                <pt idx="6">
                  <formatCode>0000\ \F</formatCode>
                  <v>2028</v>
                </pt>
                <pt idx="7">
                  <formatCode>0000\ \F</formatCode>
                  <v>2029</v>
                </pt>
              </numCache>
            </numRef>
          </cat>
          <val>
            <numRef>
              <f>'lo di valutazione DCF - ESEMPIO'!$C$22:$J$22</f>
              <numCache>
                <formatCode>#,##0_);\(#,##0\)</formatCode>
                <ptCount val="8"/>
                <pt idx="0">
                  <v>2750000</v>
                </pt>
                <pt idx="1">
                  <v>3250000</v>
                </pt>
                <pt idx="2">
                  <v>4500000</v>
                </pt>
                <pt idx="3">
                  <v>5175000</v>
                </pt>
                <pt idx="4">
                  <v>5692500</v>
                </pt>
                <pt idx="5">
                  <v>6261750.000000001</v>
                </pt>
                <pt idx="6">
                  <v>6887925.000000002</v>
                </pt>
                <pt idx="7">
                  <v>7404519.375000002</v>
                </pt>
              </numCache>
            </numRef>
          </val>
        </ser>
        <ser>
          <idx val="1"/>
          <order val="1"/>
          <tx>
            <strRef>
              <f>'lo di valutazione DCF - ESEMPIO'!$B$33</f>
              <strCache>
                <ptCount val="1"/>
                <pt idx="0">
                  <v>Ebitda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00EAF0"/>
                </a:gs>
                <a:gs pos="100000">
                  <a:srgbClr val="0070C0"/>
                </a:gs>
              </a:gsLst>
              <a:lin ang="270000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'lo di valutazione DCF - ESEMPIO'!$C$21:$J$21</f>
              <numCache>
                <formatCode>0000\ \A</formatCode>
                <ptCount val="8"/>
                <pt idx="0">
                  <v>2022</v>
                </pt>
                <pt idx="1">
                  <v>2023</v>
                </pt>
                <pt idx="2">
                  <v>2024</v>
                </pt>
                <pt idx="3">
                  <formatCode>0000\ \F</formatCode>
                  <v>2025</v>
                </pt>
                <pt idx="4">
                  <formatCode>0000\ \F</formatCode>
                  <v>2026</v>
                </pt>
                <pt idx="5">
                  <formatCode>0000\ \F</formatCode>
                  <v>2027</v>
                </pt>
                <pt idx="6">
                  <formatCode>0000\ \F</formatCode>
                  <v>2028</v>
                </pt>
                <pt idx="7">
                  <formatCode>0000\ \F</formatCode>
                  <v>2029</v>
                </pt>
              </numCache>
            </numRef>
          </cat>
          <val>
            <numRef>
              <f>'lo di valutazione DCF - ESEMPIO'!$C$33:$J$33</f>
              <numCache>
                <formatCode>#,##0_);\(#,##0\)</formatCode>
                <ptCount val="8"/>
                <pt idx="0">
                  <v>-15000</v>
                </pt>
                <pt idx="1">
                  <v>-450000</v>
                </pt>
                <pt idx="2">
                  <v>575000</v>
                </pt>
                <pt idx="3">
                  <v>468250</v>
                </pt>
                <pt idx="4">
                  <v>595075</v>
                </pt>
                <pt idx="5">
                  <v>692082.5000000005</v>
                </pt>
                <pt idx="6">
                  <v>886290.7500000009</v>
                </pt>
                <pt idx="7">
                  <v>1037762.556250001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-554002880"/>
        <axId val="-513426288"/>
      </barChart>
      <lineChart>
        <grouping val="standard"/>
        <varyColors val="0"/>
        <ser>
          <idx val="2"/>
          <order val="2"/>
          <tx>
            <strRef>
              <f>'lo di valutazione DCF - ESEMPIO'!$B$34</f>
              <strCache>
                <ptCount val="1"/>
                <pt idx="0">
                  <v>%</v>
                </pt>
              </strCache>
            </strRef>
          </tx>
          <spPr>
            <a:ln xmlns:a="http://schemas.openxmlformats.org/drawingml/2006/main">
              <a:solidFill>
                <a:schemeClr val="accent4">
                  <a:lumMod val="75000"/>
                </a:schemeClr>
              </a:solidFill>
              <a:prstDash val="sysDot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val>
            <numRef>
              <f>'lo di valutazione DCF - ESEMPIO'!$C$34:$J$34</f>
              <numCache>
                <formatCode>0.0%</formatCode>
                <ptCount val="8"/>
                <pt idx="0">
                  <v>-0.005454545454545455</v>
                </pt>
                <pt idx="1">
                  <v>-0.1384615384615385</v>
                </pt>
                <pt idx="2">
                  <v>0.1277777777777778</v>
                </pt>
                <pt idx="3">
                  <v>0.09048309178743962</v>
                </pt>
                <pt idx="4">
                  <v>0.1045366710584102</v>
                </pt>
                <pt idx="5">
                  <v>0.110525412225017</v>
                </pt>
                <pt idx="6">
                  <v>0.1286731127298861</v>
                </pt>
                <pt idx="7">
                  <v>0.1401525883980823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-554429584"/>
        <axId val="-561866112"/>
      </lineChart>
      <catAx>
        <axId val="-554002880"/>
        <scaling>
          <orientation val="minMax"/>
        </scaling>
        <delete val="0"/>
        <axPos val="b"/>
        <numFmt formatCode="0000\ \A" sourceLinked="1"/>
        <majorTickMark val="none"/>
        <minorTickMark val="none"/>
        <tickLblPos val="nextTo"/>
        <crossAx val="-513426288"/>
        <crosses val="autoZero"/>
        <auto val="1"/>
        <lblAlgn val="ctr"/>
        <lblOffset val="100"/>
        <noMultiLvlLbl val="0"/>
      </catAx>
      <valAx>
        <axId val="-513426288"/>
        <scaling>
          <orientation val="minMax"/>
        </scaling>
        <delete val="0"/>
        <axPos val="l"/>
        <majorGridlines>
          <spPr>
            <a:ln xmlns:a="http://schemas.openxmlformats.org/drawingml/2006/main">
              <a:noFill/>
              <a:prstDash val="solid"/>
            </a:ln>
          </spPr>
        </majorGridlines>
        <numFmt formatCode="#,##0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crossAx val="-554002880"/>
        <crosses val="autoZero"/>
        <crossBetween val="between"/>
      </valAx>
      <catAx>
        <axId val="-554429584"/>
        <scaling>
          <orientation val="minMax"/>
        </scaling>
        <delete val="1"/>
        <axPos val="b"/>
        <numFmt formatCode="0000\ \A" sourceLinked="1"/>
        <majorTickMark val="out"/>
        <minorTickMark val="none"/>
        <tickLblPos val="nextTo"/>
        <crossAx val="-561866112"/>
        <crosses val="autoZero"/>
        <auto val="1"/>
        <lblAlgn val="ctr"/>
        <lblOffset val="100"/>
        <noMultiLvlLbl val="0"/>
      </catAx>
      <valAx>
        <axId val="-561866112"/>
        <scaling>
          <orientation val="minMax"/>
        </scaling>
        <delete val="0"/>
        <axPos val="r"/>
        <numFmt formatCode="0.0%" sourceLinked="0"/>
        <majorTickMark val="out"/>
        <minorTickMark val="none"/>
        <tickLblPos val="nextTo"/>
        <crossAx val="-554429584"/>
        <crosses val="max"/>
        <crossBetween val="between"/>
      </valAx>
    </plotArea>
    <legend>
      <legendPos val="r"/>
      <layout>
        <manualLayout>
          <xMode val="edge"/>
          <yMode val="edge"/>
          <wMode val="factor"/>
          <hMode val="factor"/>
          <x val="0.09803341136412"/>
          <y val="0.0177369680055816"/>
          <w val="0.837170888277519"/>
          <h val="0.0766241403368883"/>
        </manualLayout>
      </layout>
      <overlay val="0"/>
    </legend>
    <plotVisOnly val="1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101260710977304"/>
          <y val="0.131317108088762"/>
          <w val="0.928373411912468"/>
          <h val="0.759423568889332"/>
        </manualLayout>
      </layout>
      <barChart>
        <barDir val="col"/>
        <grouping val="clustered"/>
        <varyColors val="0"/>
        <ser>
          <idx val="0"/>
          <order val="0"/>
          <tx>
            <strRef>
              <f>'ello di valutazione DCF - BLANK'!$B$21</f>
              <strCache>
                <ptCount val="1"/>
                <pt idx="0">
                  <v>RICAVI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92D050"/>
                </a:gs>
                <a:gs pos="100000">
                  <a:srgbClr val="00B050"/>
                </a:gs>
              </a:gsLst>
              <a:lin ang="270000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'ello di valutazione DCF - BLANK'!$C$20:$J$20</f>
              <numCache>
                <formatCode>0000\ \A</formatCode>
                <ptCount val="8"/>
                <pt idx="0">
                  <v>2022</v>
                </pt>
                <pt idx="1">
                  <v>2023</v>
                </pt>
                <pt idx="2">
                  <v>2024</v>
                </pt>
                <pt idx="3">
                  <formatCode>0000\ \F</formatCode>
                  <v>2025</v>
                </pt>
                <pt idx="4">
                  <formatCode>0000\ \F</formatCode>
                  <v>2026</v>
                </pt>
                <pt idx="5">
                  <formatCode>0000\ \F</formatCode>
                  <v>2027</v>
                </pt>
                <pt idx="6">
                  <formatCode>0000\ \F</formatCode>
                  <v>2028</v>
                </pt>
                <pt idx="7">
                  <formatCode>0000\ \F</formatCode>
                  <v>2029</v>
                </pt>
              </numCache>
            </numRef>
          </cat>
          <val>
            <numRef>
              <f>'ello di valutazione DCF - BLANK'!$C$21:$J$21</f>
              <numCache>
                <formatCode>#,##0_);\(#,##0\)</formatCode>
                <ptCount val="8"/>
                <pt idx="0">
                  <v>1</v>
                </pt>
                <pt idx="1">
                  <v>1</v>
                </pt>
                <pt idx="2">
                  <v>1</v>
                </pt>
                <pt idx="3">
                  <v>1.01</v>
                </pt>
                <pt idx="4">
                  <v>1.0201</v>
                </pt>
                <pt idx="5">
                  <v>1.030301</v>
                </pt>
                <pt idx="6">
                  <v>1.04060401</v>
                </pt>
                <pt idx="7">
                  <v>1.0510100501</v>
                </pt>
              </numCache>
            </numRef>
          </val>
        </ser>
        <ser>
          <idx val="1"/>
          <order val="1"/>
          <tx>
            <strRef>
              <f>'ello di valutazione DCF - BLANK'!$B$32</f>
              <strCache>
                <ptCount val="1"/>
                <pt idx="0">
                  <v>Ebitda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00EAF0"/>
                </a:gs>
                <a:gs pos="100000">
                  <a:srgbClr val="0070C0"/>
                </a:gs>
              </a:gsLst>
              <a:lin ang="270000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'ello di valutazione DCF - BLANK'!$C$20:$J$20</f>
              <numCache>
                <formatCode>0000\ \A</formatCode>
                <ptCount val="8"/>
                <pt idx="0">
                  <v>2022</v>
                </pt>
                <pt idx="1">
                  <v>2023</v>
                </pt>
                <pt idx="2">
                  <v>2024</v>
                </pt>
                <pt idx="3">
                  <formatCode>0000\ \F</formatCode>
                  <v>2025</v>
                </pt>
                <pt idx="4">
                  <formatCode>0000\ \F</formatCode>
                  <v>2026</v>
                </pt>
                <pt idx="5">
                  <formatCode>0000\ \F</formatCode>
                  <v>2027</v>
                </pt>
                <pt idx="6">
                  <formatCode>0000\ \F</formatCode>
                  <v>2028</v>
                </pt>
                <pt idx="7">
                  <formatCode>0000\ \F</formatCode>
                  <v>2029</v>
                </pt>
              </numCache>
            </numRef>
          </cat>
          <val>
            <numRef>
              <f>'ello di valutazione DCF - BLANK'!$C$32:$J$32</f>
              <numCache>
                <formatCode>#,##0_);\(#,##0\)</formatCode>
                <ptCount val="8"/>
                <pt idx="0">
                  <v>-1</v>
                </pt>
                <pt idx="1">
                  <v>-1</v>
                </pt>
                <pt idx="2">
                  <v>-1</v>
                </pt>
                <pt idx="3">
                  <v>-2.9899</v>
                </pt>
                <pt idx="4">
                  <v>-2.989799</v>
                </pt>
                <pt idx="5">
                  <v>-2.98969699</v>
                </pt>
                <pt idx="6">
                  <v>-2.9895939599</v>
                </pt>
                <pt idx="7">
                  <v>-2.989489899499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-554002880"/>
        <axId val="-513426288"/>
      </barChart>
      <lineChart>
        <grouping val="standard"/>
        <varyColors val="0"/>
        <ser>
          <idx val="2"/>
          <order val="2"/>
          <tx>
            <strRef>
              <f>'ello di valutazione DCF - BLANK'!$B$33</f>
              <strCache>
                <ptCount val="1"/>
                <pt idx="0">
                  <v>%</v>
                </pt>
              </strCache>
            </strRef>
          </tx>
          <spPr>
            <a:ln xmlns:a="http://schemas.openxmlformats.org/drawingml/2006/main">
              <a:solidFill>
                <a:schemeClr val="accent4">
                  <a:lumMod val="75000"/>
                </a:schemeClr>
              </a:solidFill>
              <a:prstDash val="sysDot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val>
            <numRef>
              <f>'ello di valutazione DCF - BLANK'!$C$33:$J$33</f>
              <numCache>
                <formatCode>0.0%</formatCode>
                <ptCount val="8"/>
                <pt idx="0">
                  <v>-1</v>
                </pt>
                <pt idx="1">
                  <v>-1</v>
                </pt>
                <pt idx="2">
                  <v>-1</v>
                </pt>
                <pt idx="3">
                  <v>-2.96029702970297</v>
                </pt>
                <pt idx="4">
                  <v>-2.930888148220763</v>
                </pt>
                <pt idx="5">
                  <v>-2.901770443782933</v>
                </pt>
                <pt idx="6">
                  <v>-2.872941033448449</v>
                </pt>
                <pt idx="7">
                  <v>-2.844397062820247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-554429584"/>
        <axId val="-561866112"/>
      </lineChart>
      <catAx>
        <axId val="-554002880"/>
        <scaling>
          <orientation val="minMax"/>
        </scaling>
        <delete val="0"/>
        <axPos val="b"/>
        <numFmt formatCode="0000\ \A" sourceLinked="1"/>
        <majorTickMark val="none"/>
        <minorTickMark val="none"/>
        <tickLblPos val="nextTo"/>
        <crossAx val="-513426288"/>
        <crosses val="autoZero"/>
        <auto val="1"/>
        <lblAlgn val="ctr"/>
        <lblOffset val="100"/>
        <noMultiLvlLbl val="0"/>
      </catAx>
      <valAx>
        <axId val="-513426288"/>
        <scaling>
          <orientation val="minMax"/>
        </scaling>
        <delete val="0"/>
        <axPos val="l"/>
        <majorGridlines>
          <spPr>
            <a:ln xmlns:a="http://schemas.openxmlformats.org/drawingml/2006/main">
              <a:noFill/>
              <a:prstDash val="solid"/>
            </a:ln>
          </spPr>
        </majorGridlines>
        <numFmt formatCode="#,##0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crossAx val="-554002880"/>
        <crosses val="autoZero"/>
        <crossBetween val="between"/>
      </valAx>
      <catAx>
        <axId val="-554429584"/>
        <scaling>
          <orientation val="minMax"/>
        </scaling>
        <delete val="1"/>
        <axPos val="b"/>
        <numFmt formatCode="0000\ \A" sourceLinked="1"/>
        <majorTickMark val="out"/>
        <minorTickMark val="none"/>
        <tickLblPos val="nextTo"/>
        <crossAx val="-561866112"/>
        <crosses val="autoZero"/>
        <auto val="1"/>
        <lblAlgn val="ctr"/>
        <lblOffset val="100"/>
        <noMultiLvlLbl val="0"/>
      </catAx>
      <valAx>
        <axId val="-561866112"/>
        <scaling>
          <orientation val="minMax"/>
        </scaling>
        <delete val="0"/>
        <axPos val="r"/>
        <numFmt formatCode="0.0%" sourceLinked="0"/>
        <majorTickMark val="out"/>
        <minorTickMark val="none"/>
        <tickLblPos val="nextTo"/>
        <crossAx val="-554429584"/>
        <crosses val="max"/>
        <crossBetween val="between"/>
      </valAx>
    </plotArea>
    <legend>
      <legendPos val="r"/>
      <layout>
        <manualLayout>
          <xMode val="edge"/>
          <yMode val="edge"/>
          <wMode val="factor"/>
          <hMode val="factor"/>
          <x val="0.09803341136412"/>
          <y val="0.0177369680055816"/>
          <w val="0.837170888277519"/>
          <h val="0.0766241403368883"/>
        </manualLayout>
      </layout>
      <overlay val="0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1</col>
      <colOff>50800</colOff>
      <row>4</row>
      <rowOff>88901</rowOff>
    </from>
    <to>
      <col>9</col>
      <colOff>1193799</colOff>
      <row>4</row>
      <rowOff>5003801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50800</colOff>
      <row>3</row>
      <rowOff>88901</rowOff>
    </from>
    <to>
      <col>9</col>
      <colOff>1193799</colOff>
      <row>3</row>
      <rowOff>5003801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47&amp;utm_language=IT&amp;utm_source=integrated+content&amp;utm_campaign=/discounted-cash-flow-templates&amp;utm_medium=ic+discounted+cash+flow+valuation+model+37147+it&amp;lpa=ic+discounted+cash+flow+valuation+model+37147+it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J159"/>
  <sheetViews>
    <sheetView showGridLines="0" tabSelected="1" workbookViewId="0">
      <pane ySplit="2" topLeftCell="A3" activePane="bottomLeft" state="frozen"/>
      <selection pane="bottomLeft" activeCell="B159" sqref="B159:J159"/>
    </sheetView>
  </sheetViews>
  <sheetFormatPr baseColWidth="8" defaultColWidth="8.81640625" defaultRowHeight="14.5"/>
  <cols>
    <col width="3.36328125" customWidth="1" style="1" min="1" max="1"/>
    <col width="30.81640625" customWidth="1" style="1" min="2" max="2"/>
    <col width="16.81640625" customWidth="1" style="1" min="3" max="10"/>
    <col width="3.36328125" customWidth="1" style="1" min="11" max="11"/>
    <col width="8.81640625" customWidth="1" style="1" min="12" max="16384"/>
  </cols>
  <sheetData>
    <row r="1" ht="50" customHeight="1" s="1">
      <c r="C1" s="2" t="n"/>
      <c r="D1" s="2" t="n"/>
      <c r="E1" s="2" t="n"/>
      <c r="F1" s="2" t="n"/>
    </row>
    <row r="2" ht="42" customFormat="1" customHeight="1" s="3">
      <c r="B2" s="4" t="inlineStr">
        <is>
          <t>MODELLO DI VALUTAZIONE DCF</t>
        </is>
      </c>
    </row>
    <row r="3" ht="25" customFormat="1" customHeight="1" s="8">
      <c r="B3" s="222" t="inlineStr">
        <is>
          <t>ESEMPIO</t>
        </is>
      </c>
      <c r="C3" s="7" t="n"/>
      <c r="D3" s="7" t="n"/>
      <c r="E3" s="7" t="n"/>
    </row>
    <row r="4" ht="20.5" customHeight="1" s="1">
      <c r="B4" s="17" t="inlineStr">
        <is>
          <t>PANORAMICA FINANZIARIA</t>
        </is>
      </c>
      <c r="C4" s="16" t="n"/>
      <c r="D4" s="16" t="n"/>
      <c r="E4" s="16" t="n"/>
      <c r="F4" s="16" t="n"/>
      <c r="G4" s="16" t="n"/>
      <c r="H4" s="16" t="n"/>
      <c r="I4" s="16" t="n"/>
      <c r="J4" s="16" t="n"/>
    </row>
    <row r="5" ht="400" customHeight="1" s="1">
      <c r="B5" s="16" t="n"/>
      <c r="C5" s="16" t="n"/>
      <c r="D5" s="16" t="n"/>
      <c r="E5" s="16" t="n"/>
      <c r="F5" s="16" t="n"/>
      <c r="G5" s="16" t="n"/>
      <c r="H5" s="16" t="n"/>
      <c r="I5" s="16" t="n"/>
      <c r="J5" s="16" t="n"/>
    </row>
    <row r="6" ht="25" customFormat="1" customHeight="1" s="18">
      <c r="B6" s="67" t="inlineStr">
        <is>
          <t>VALUTAZIONE DCF</t>
        </is>
      </c>
      <c r="C6" s="68" t="n"/>
      <c r="D6" s="68" t="n"/>
      <c r="E6" s="68" t="n"/>
      <c r="F6" s="21" t="inlineStr">
        <is>
          <t>CONSIDERAZIONI DI VALUTAZIONE</t>
        </is>
      </c>
      <c r="G6" s="21" t="n"/>
      <c r="H6" s="21" t="n"/>
      <c r="I6" s="21" t="n"/>
      <c r="J6" s="21" t="n"/>
    </row>
    <row r="7" ht="20" customFormat="1" customHeight="1" s="18" thickBot="1">
      <c r="B7" s="10" t="inlineStr">
        <is>
          <t>TV EV/EBITDA Multiplo</t>
        </is>
      </c>
      <c r="C7" s="113" t="n">
        <v>4.5</v>
      </c>
      <c r="D7" s="68" t="n"/>
      <c r="E7" s="68" t="n"/>
      <c r="F7" s="52" t="inlineStr">
        <is>
          <t>VALORE AZIENDALE</t>
        </is>
      </c>
      <c r="G7" s="53">
        <f>'lo di valutazione DCF - ESEMPIO'!E128</f>
        <v/>
      </c>
      <c r="I7" s="58" t="inlineStr">
        <is>
          <t>MULTIPLI IMPLICITI</t>
        </is>
      </c>
      <c r="J7" s="59" t="n"/>
    </row>
    <row r="8" ht="20" customFormat="1" customHeight="1" s="18">
      <c r="B8" s="10" t="inlineStr">
        <is>
          <t>WACC ·</t>
        </is>
      </c>
      <c r="C8" s="238" t="n">
        <v>0.1</v>
      </c>
      <c r="D8" s="68" t="n"/>
      <c r="E8" s="68" t="n"/>
      <c r="F8" s="56" t="inlineStr">
        <is>
          <t>Contante</t>
        </is>
      </c>
      <c r="G8" s="62">
        <f>'lo di valutazione DCF - ESEMPIO'!E52</f>
        <v/>
      </c>
      <c r="I8" s="56">
        <f>'lo di valutazione DCF - ESEMPIO'!B134</f>
        <v/>
      </c>
      <c r="J8" s="64">
        <f>'lo di valutazione DCF - ESEMPIO'!E134</f>
        <v/>
      </c>
    </row>
    <row r="9" ht="20" customFormat="1" customHeight="1" s="18" thickBot="1">
      <c r="B9" s="11" t="inlineStr">
        <is>
          <t>PERIODO DI SCONTO  in anni</t>
        </is>
      </c>
      <c r="C9" s="115" t="n">
        <v>1</v>
      </c>
      <c r="D9" s="68" t="n"/>
      <c r="E9" s="68" t="n"/>
      <c r="F9" s="57" t="inlineStr">
        <is>
          <t>Debito finanziario</t>
        </is>
      </c>
      <c r="G9" s="63">
        <f>-'lo di valutazione DCF - ESEMPIO'!E59</f>
        <v/>
      </c>
      <c r="I9" s="60">
        <f>'lo di valutazione DCF - ESEMPIO'!B135</f>
        <v/>
      </c>
      <c r="J9" s="65">
        <f>'lo di valutazione DCF - ESEMPIO'!E135</f>
        <v/>
      </c>
    </row>
    <row r="10" ht="20" customFormat="1" customHeight="1" s="18" thickBot="1">
      <c r="B10" s="210" t="n"/>
      <c r="C10" s="116" t="n"/>
      <c r="D10" s="68" t="n"/>
      <c r="E10" s="68" t="n"/>
      <c r="F10" s="54" t="inlineStr">
        <is>
          <t>VALORE AZIONARIO</t>
        </is>
      </c>
      <c r="G10" s="55">
        <f>SUM(G7:G9)</f>
        <v/>
      </c>
      <c r="I10" s="61">
        <f>'lo di valutazione DCF - ESEMPIO'!B136</f>
        <v/>
      </c>
      <c r="J10" s="66">
        <f>'lo di valutazione DCF - ESEMPIO'!E136</f>
        <v/>
      </c>
    </row>
    <row r="11">
      <c r="B11" s="9" t="n"/>
      <c r="C11" s="9" t="n"/>
      <c r="D11" s="9" t="n"/>
      <c r="E11" s="9" t="n"/>
      <c r="F11" s="9" t="n"/>
      <c r="G11" s="9" t="n"/>
      <c r="H11" s="9" t="n"/>
      <c r="I11" s="9" t="n"/>
      <c r="J11" s="9" t="n"/>
    </row>
    <row r="12" ht="25" customFormat="1" customHeight="1" s="20">
      <c r="B12" s="21" t="inlineStr">
        <is>
          <t>IPOTESI</t>
        </is>
      </c>
      <c r="C12" s="21" t="n"/>
      <c r="D12" s="21" t="n"/>
      <c r="E12" s="21" t="n"/>
    </row>
    <row r="13" ht="20" customHeight="1" s="1">
      <c r="B13" s="42" t="inlineStr">
        <is>
          <t>PRIMO ANNO DI PREVISIONE</t>
        </is>
      </c>
      <c r="C13" s="43" t="inlineStr">
        <is>
          <t>Anno</t>
        </is>
      </c>
      <c r="D13" s="46" t="n">
        <v>2025</v>
      </c>
      <c r="E13" s="45" t="n"/>
    </row>
    <row r="14" ht="20" customHeight="1" s="1">
      <c r="B14" s="12" t="inlineStr">
        <is>
          <t>TASSO D’INTERESSE</t>
        </is>
      </c>
      <c r="C14" s="10" t="inlineStr">
        <is>
          <t>%</t>
        </is>
      </c>
      <c r="D14" s="47" t="n">
        <v>0.05</v>
      </c>
      <c r="E14" s="45" t="n"/>
    </row>
    <row r="15" ht="20" customHeight="1" s="1">
      <c r="B15" s="12" t="inlineStr">
        <is>
          <t>ALIQUOTA FISCALE</t>
        </is>
      </c>
      <c r="C15" s="10" t="inlineStr">
        <is>
          <t>%</t>
        </is>
      </c>
      <c r="D15" s="47" t="n">
        <v>0.27</v>
      </c>
      <c r="E15" s="45" t="n"/>
    </row>
    <row r="16" ht="20" customHeight="1" s="1">
      <c r="B16" s="42" t="inlineStr">
        <is>
          <t>GIORNI CREDITI</t>
        </is>
      </c>
      <c r="C16" s="43" t="inlineStr">
        <is>
          <t>Giorni di vendita</t>
        </is>
      </c>
      <c r="D16" s="48" t="n">
        <v>40</v>
      </c>
      <c r="E16" s="45" t="n"/>
    </row>
    <row r="17" ht="20" customHeight="1" s="1">
      <c r="B17" s="42" t="inlineStr">
        <is>
          <t>GIORNI INVENTARIO</t>
        </is>
      </c>
      <c r="C17" s="43" t="inlineStr">
        <is>
          <t>Giorni COGS</t>
        </is>
      </c>
      <c r="D17" s="48" t="n">
        <v>60</v>
      </c>
      <c r="E17" s="45" t="n"/>
      <c r="F17" s="33" t="n"/>
      <c r="G17" s="44" t="n"/>
      <c r="H17" s="34" t="n"/>
      <c r="I17" s="35" t="n"/>
      <c r="J17" s="35" t="n"/>
    </row>
    <row r="18" ht="20" customHeight="1" s="1" thickBot="1">
      <c r="B18" s="49" t="inlineStr">
        <is>
          <t>GIORNI PAGA</t>
        </is>
      </c>
      <c r="C18" s="50" t="inlineStr">
        <is>
          <t>Giorni COGS</t>
        </is>
      </c>
      <c r="D18" s="51" t="n">
        <v>30</v>
      </c>
      <c r="E18" s="45" t="n"/>
      <c r="I18" s="35" t="n"/>
      <c r="J18" s="35" t="n"/>
    </row>
    <row r="19">
      <c r="B19" s="9" t="n"/>
      <c r="C19" s="9" t="n"/>
      <c r="D19" s="9" t="n"/>
      <c r="E19" s="9" t="n"/>
      <c r="F19" s="9" t="n"/>
      <c r="G19" s="9" t="n"/>
      <c r="H19" s="9" t="n"/>
      <c r="I19" s="9" t="n"/>
      <c r="J19" s="9" t="n"/>
    </row>
    <row r="20" ht="25" customFormat="1" customHeight="1" s="20">
      <c r="B20" s="21" t="inlineStr">
        <is>
          <t>CONTO ECONOMICO</t>
        </is>
      </c>
      <c r="C20" s="21" t="n"/>
      <c r="D20" s="21" t="n"/>
      <c r="E20" s="21" t="n"/>
      <c r="F20" s="239" t="n"/>
      <c r="G20" s="240" t="n"/>
      <c r="H20" s="21" t="n"/>
      <c r="I20" s="21" t="n"/>
      <c r="J20" s="21" t="n"/>
    </row>
    <row r="21" ht="20" customFormat="1" customHeight="1" s="72">
      <c r="B21" s="69" t="n"/>
      <c r="C21" s="241">
        <f>D21-1</f>
        <v/>
      </c>
      <c r="D21" s="241">
        <f>E21-1</f>
        <v/>
      </c>
      <c r="E21" s="241">
        <f>F21-1</f>
        <v/>
      </c>
      <c r="F21" s="74">
        <f>'lo di valutazione DCF - ESEMPIO'!D13</f>
        <v/>
      </c>
      <c r="G21" s="74">
        <f>F21+1</f>
        <v/>
      </c>
      <c r="H21" s="74">
        <f>G21+1</f>
        <v/>
      </c>
      <c r="I21" s="74">
        <f>H21+1</f>
        <v/>
      </c>
      <c r="J21" s="74">
        <f>I21+1</f>
        <v/>
      </c>
    </row>
    <row r="22" ht="20" customHeight="1" s="1" thickBot="1">
      <c r="B22" s="181" t="inlineStr">
        <is>
          <t>RICAVI</t>
        </is>
      </c>
      <c r="C22" s="191" t="n">
        <v>2750000</v>
      </c>
      <c r="D22" s="191" t="n">
        <v>3250000</v>
      </c>
      <c r="E22" s="191" t="n">
        <v>4500000</v>
      </c>
      <c r="F22" s="108">
        <f>E22*(1+F23)</f>
        <v/>
      </c>
      <c r="G22" s="108">
        <f>F22*(1+G23)</f>
        <v/>
      </c>
      <c r="H22" s="108">
        <f>G22*(1+H23)</f>
        <v/>
      </c>
      <c r="I22" s="108">
        <f>H22*(1+I23)</f>
        <v/>
      </c>
      <c r="J22" s="111">
        <f>I22*(1+J23)</f>
        <v/>
      </c>
    </row>
    <row r="23" ht="20" customHeight="1" s="1" thickBot="1">
      <c r="B23" s="182" t="inlineStr">
        <is>
          <t>CRESCITA</t>
        </is>
      </c>
      <c r="C23" s="190" t="n"/>
      <c r="D23" s="189">
        <f>D22/C22-1</f>
        <v/>
      </c>
      <c r="E23" s="189">
        <f>E22/D22-1</f>
        <v/>
      </c>
      <c r="F23" s="192" t="n">
        <v>0.15</v>
      </c>
      <c r="G23" s="192" t="n">
        <v>0.1</v>
      </c>
      <c r="H23" s="192" t="n">
        <v>0.1</v>
      </c>
      <c r="I23" s="192" t="n">
        <v>0.1</v>
      </c>
      <c r="J23" s="193" t="n">
        <v>0.075</v>
      </c>
    </row>
    <row r="24">
      <c r="B24" s="158" t="n"/>
      <c r="C24" s="35" t="n"/>
      <c r="D24" s="35" t="n"/>
      <c r="E24" s="35" t="n"/>
      <c r="F24" s="27" t="n"/>
      <c r="G24" s="27" t="n"/>
      <c r="H24" s="27" t="n"/>
      <c r="I24" s="27" t="n"/>
      <c r="J24" s="27" t="n"/>
    </row>
    <row r="25" ht="20" customHeight="1" s="1" thickBot="1">
      <c r="B25" s="49" t="inlineStr">
        <is>
          <t>INGRANAGGI</t>
        </is>
      </c>
      <c r="C25" s="194" t="n">
        <v>-1800000</v>
      </c>
      <c r="D25" s="194" t="n">
        <v>-2500000</v>
      </c>
      <c r="E25" s="194" t="n">
        <v>-2600000</v>
      </c>
      <c r="F25" s="97">
        <f>-(F22-F26)</f>
        <v/>
      </c>
      <c r="G25" s="97">
        <f>-(G22-G26)</f>
        <v/>
      </c>
      <c r="H25" s="97">
        <f>-(H22-H26)</f>
        <v/>
      </c>
      <c r="I25" s="97">
        <f>-(I22-I26)</f>
        <v/>
      </c>
      <c r="J25" s="109">
        <f>-(J22-J26)</f>
        <v/>
      </c>
    </row>
    <row r="26" ht="20" customHeight="1" s="1" thickBot="1">
      <c r="B26" s="49" t="inlineStr">
        <is>
          <t>MARGINE LORDO</t>
        </is>
      </c>
      <c r="C26" s="97">
        <f>C22+C25</f>
        <v/>
      </c>
      <c r="D26" s="97">
        <f>D22+D25</f>
        <v/>
      </c>
      <c r="E26" s="97">
        <f>E22+E25</f>
        <v/>
      </c>
      <c r="F26" s="97">
        <f>F22*F27</f>
        <v/>
      </c>
      <c r="G26" s="97">
        <f>G22*G27</f>
        <v/>
      </c>
      <c r="H26" s="97">
        <f>H22*H27</f>
        <v/>
      </c>
      <c r="I26" s="97">
        <f>I22*I27</f>
        <v/>
      </c>
      <c r="J26" s="109">
        <f>J22*J27</f>
        <v/>
      </c>
    </row>
    <row r="27" ht="20" customHeight="1" s="1" thickBot="1">
      <c r="B27" s="182" t="inlineStr">
        <is>
          <t>%</t>
        </is>
      </c>
      <c r="C27" s="242">
        <f>IF(ISERR(C26/C$22),"NA",C26/C$22)</f>
        <v/>
      </c>
      <c r="D27" s="242">
        <f>IF(ISERR(D26/D$22),"NA",D26/D$22)</f>
        <v/>
      </c>
      <c r="E27" s="242">
        <f>IF(ISERR(E26/E$22),"NA",E26/E$22)</f>
        <v/>
      </c>
      <c r="F27" s="243" t="n">
        <v>0.39</v>
      </c>
      <c r="G27" s="244">
        <f>F27</f>
        <v/>
      </c>
      <c r="H27" s="244">
        <f>G27</f>
        <v/>
      </c>
      <c r="I27" s="244">
        <f>H27</f>
        <v/>
      </c>
      <c r="J27" s="245">
        <f>I27</f>
        <v/>
      </c>
    </row>
    <row r="28">
      <c r="B28" s="158" t="n"/>
      <c r="C28" s="35" t="n"/>
      <c r="D28" s="35" t="n"/>
      <c r="E28" s="35" t="n"/>
      <c r="F28" s="27" t="n"/>
      <c r="G28" s="27" t="n"/>
      <c r="H28" s="27" t="n"/>
      <c r="I28" s="27" t="n"/>
      <c r="J28" s="27" t="n"/>
    </row>
    <row r="29" ht="20" customHeight="1" s="1">
      <c r="B29" s="42" t="inlineStr">
        <is>
          <t>VENDITE &amp; MARKETING</t>
        </is>
      </c>
      <c r="C29" s="195" t="n">
        <v>-285000</v>
      </c>
      <c r="D29" s="195" t="n">
        <v>-300000</v>
      </c>
      <c r="E29" s="233" t="n">
        <v>-325000</v>
      </c>
      <c r="F29" s="195" t="n">
        <v>-400000</v>
      </c>
      <c r="G29" s="195" t="n">
        <v>-425000</v>
      </c>
      <c r="H29" s="195" t="n">
        <v>-450000</v>
      </c>
      <c r="I29" s="195" t="n">
        <v>-500000</v>
      </c>
      <c r="J29" s="196" t="n">
        <v>-550000</v>
      </c>
    </row>
    <row r="30" ht="20" customHeight="1" s="1">
      <c r="B30" s="42" t="inlineStr">
        <is>
          <t>GENERALE &amp; ADMIN</t>
        </is>
      </c>
      <c r="C30" s="195" t="n">
        <v>-400000</v>
      </c>
      <c r="D30" s="195" t="n">
        <v>-600000</v>
      </c>
      <c r="E30" s="195" t="n">
        <v>-650000</v>
      </c>
      <c r="F30" s="195" t="n">
        <v>-800000</v>
      </c>
      <c r="G30" s="195" t="n">
        <v>-850000</v>
      </c>
      <c r="H30" s="195" t="n">
        <v>-900000</v>
      </c>
      <c r="I30" s="195" t="n">
        <v>-900000</v>
      </c>
      <c r="J30" s="196" t="n">
        <v>-900000</v>
      </c>
    </row>
    <row r="31" ht="20" customHeight="1" s="1">
      <c r="B31" s="42" t="inlineStr">
        <is>
          <t>ALTRE SPESE OPERATIVE</t>
        </is>
      </c>
      <c r="C31" s="195" t="n">
        <v>-280000</v>
      </c>
      <c r="D31" s="195" t="n">
        <v>-300000</v>
      </c>
      <c r="E31" s="195" t="n">
        <v>-350000</v>
      </c>
      <c r="F31" s="195" t="n">
        <v>-350000</v>
      </c>
      <c r="G31" s="195" t="n">
        <v>-350000</v>
      </c>
      <c r="H31" s="195" t="n">
        <v>-400000</v>
      </c>
      <c r="I31" s="195" t="n">
        <v>-400000</v>
      </c>
      <c r="J31" s="196" t="n">
        <v>-400000</v>
      </c>
    </row>
    <row r="32" ht="20" customHeight="1" s="1" thickBot="1">
      <c r="B32" s="49" t="inlineStr">
        <is>
          <t>OPEX</t>
        </is>
      </c>
      <c r="C32" s="97">
        <f>SUM(C29:C31)</f>
        <v/>
      </c>
      <c r="D32" s="97">
        <f>SUM(D29:D31)</f>
        <v/>
      </c>
      <c r="E32" s="97">
        <f>SUM(E29:E31)</f>
        <v/>
      </c>
      <c r="F32" s="97">
        <f>SUM(F29:F31)</f>
        <v/>
      </c>
      <c r="G32" s="97">
        <f>SUM(G29:G31)</f>
        <v/>
      </c>
      <c r="H32" s="97">
        <f>SUM(H29:H31)</f>
        <v/>
      </c>
      <c r="I32" s="97">
        <f>SUM(I29:I31)</f>
        <v/>
      </c>
      <c r="J32" s="109">
        <f>SUM(J29:J31)</f>
        <v/>
      </c>
    </row>
    <row r="33" ht="20" customHeight="1" s="1" thickBot="1">
      <c r="B33" s="181" t="inlineStr">
        <is>
          <t>Ebitda</t>
        </is>
      </c>
      <c r="C33" s="108">
        <f>C26+C32</f>
        <v/>
      </c>
      <c r="D33" s="108">
        <f>D26+D32</f>
        <v/>
      </c>
      <c r="E33" s="108">
        <f>E26+E32</f>
        <v/>
      </c>
      <c r="F33" s="108">
        <f>F26+F32</f>
        <v/>
      </c>
      <c r="G33" s="108">
        <f>G26+G32</f>
        <v/>
      </c>
      <c r="H33" s="108">
        <f>H26+H32</f>
        <v/>
      </c>
      <c r="I33" s="108">
        <f>I26+I32</f>
        <v/>
      </c>
      <c r="J33" s="111">
        <f>J26+J32</f>
        <v/>
      </c>
    </row>
    <row r="34" ht="20" customHeight="1" s="1" thickBot="1">
      <c r="B34" s="182" t="inlineStr">
        <is>
          <t>%</t>
        </is>
      </c>
      <c r="C34" s="242">
        <f>IF(ISERR(C33/C$22),"NA",C33/C$22)</f>
        <v/>
      </c>
      <c r="D34" s="242">
        <f>IF(ISERR(D33/D$22),"NA",D33/D$22)</f>
        <v/>
      </c>
      <c r="E34" s="242">
        <f>IF(ISERR(E33/E$22),"NA",E33/E$22)</f>
        <v/>
      </c>
      <c r="F34" s="242">
        <f>IF(ISERR(F33/F$22),"NA",F33/F$22)</f>
        <v/>
      </c>
      <c r="G34" s="242">
        <f>IF(ISERR(G33/G$22),"NA",G33/G$22)</f>
        <v/>
      </c>
      <c r="H34" s="242">
        <f>IF(ISERR(H33/H$22),"NA",H33/H$22)</f>
        <v/>
      </c>
      <c r="I34" s="242">
        <f>IF(ISERR(I33/I$22),"NA",I33/I$22)</f>
        <v/>
      </c>
      <c r="J34" s="246">
        <f>IF(ISERR(J33/J$22),"NA",J33/J$22)</f>
        <v/>
      </c>
    </row>
    <row r="35">
      <c r="B35" s="180" t="n"/>
      <c r="C35" s="38" t="n"/>
      <c r="D35" s="38" t="n"/>
      <c r="E35" s="38" t="n"/>
      <c r="F35" s="39" t="n"/>
      <c r="G35" s="39" t="n"/>
      <c r="H35" s="39" t="n"/>
      <c r="I35" s="39" t="n"/>
      <c r="J35" s="39" t="n"/>
    </row>
    <row r="36" ht="20" customHeight="1" s="1">
      <c r="B36" s="42" t="inlineStr">
        <is>
          <t>AMMORTAMENTI E AMMORTAMENTI</t>
        </is>
      </c>
      <c r="C36" s="195" t="n">
        <v>-150000</v>
      </c>
      <c r="D36" s="195" t="n">
        <v>-175000</v>
      </c>
      <c r="E36" s="195" t="n">
        <v>-200000</v>
      </c>
      <c r="F36" s="92">
        <f>-F106</f>
        <v/>
      </c>
      <c r="G36" s="92">
        <f>-G106</f>
        <v/>
      </c>
      <c r="H36" s="92">
        <f>-H106</f>
        <v/>
      </c>
      <c r="I36" s="92">
        <f>-I106</f>
        <v/>
      </c>
      <c r="J36" s="184">
        <f>-J106</f>
        <v/>
      </c>
    </row>
    <row r="37" ht="20" customHeight="1" s="1" thickBot="1">
      <c r="B37" s="181" t="inlineStr">
        <is>
          <t>EBIT</t>
        </is>
      </c>
      <c r="C37" s="108">
        <f>C33+SUM(C36:C36)</f>
        <v/>
      </c>
      <c r="D37" s="108">
        <f>D33+SUM(D36:D36)</f>
        <v/>
      </c>
      <c r="E37" s="108">
        <f>E33+SUM(E36:E36)</f>
        <v/>
      </c>
      <c r="F37" s="108">
        <f>F33+SUM(F36:F36)</f>
        <v/>
      </c>
      <c r="G37" s="108">
        <f>G33+SUM(G36:G36)</f>
        <v/>
      </c>
      <c r="H37" s="108">
        <f>H33+SUM(H36:H36)</f>
        <v/>
      </c>
      <c r="I37" s="108">
        <f>I33+SUM(I36:I36)</f>
        <v/>
      </c>
      <c r="J37" s="111">
        <f>J33+SUM(J36:J36)</f>
        <v/>
      </c>
    </row>
    <row r="38" ht="20" customHeight="1" s="1" thickBot="1">
      <c r="B38" s="182" t="inlineStr">
        <is>
          <t>%</t>
        </is>
      </c>
      <c r="C38" s="242">
        <f>IF(ISERR(C37/C$22),"NA",C37/C$22)</f>
        <v/>
      </c>
      <c r="D38" s="242">
        <f>IF(ISERR(D37/D$22),"NA",D37/D$22)</f>
        <v/>
      </c>
      <c r="E38" s="242">
        <f>IF(ISERR(E37/E$22),"NA",E37/E$22)</f>
        <v/>
      </c>
      <c r="F38" s="242">
        <f>IF(ISERR(F37/F$22),"NA",F37/F$22)</f>
        <v/>
      </c>
      <c r="G38" s="242">
        <f>IF(ISERR(G37/G$22),"NA",G37/G$22)</f>
        <v/>
      </c>
      <c r="H38" s="242">
        <f>IF(ISERR(H37/H$22),"NA",H37/H$22)</f>
        <v/>
      </c>
      <c r="I38" s="242">
        <f>IF(ISERR(I37/I$22),"NA",I37/I$22)</f>
        <v/>
      </c>
      <c r="J38" s="246">
        <f>IF(ISERR(J37/J$22),"NA",J37/J$22)</f>
        <v/>
      </c>
    </row>
    <row r="39">
      <c r="B39" s="180" t="n"/>
      <c r="C39" s="35" t="n"/>
      <c r="D39" s="35" t="n"/>
      <c r="E39" s="35" t="n"/>
      <c r="F39" s="39" t="n"/>
      <c r="G39" s="39" t="n"/>
      <c r="H39" s="39" t="n"/>
      <c r="I39" s="39" t="n"/>
      <c r="J39" s="39" t="n"/>
    </row>
    <row r="40" ht="20" customHeight="1" s="1">
      <c r="B40" s="42" t="inlineStr">
        <is>
          <t>PAGAMENTO INTERESSI</t>
        </is>
      </c>
      <c r="C40" s="195" t="n">
        <v>-17000</v>
      </c>
      <c r="D40" s="195" t="n">
        <v>-52000</v>
      </c>
      <c r="E40" s="195" t="n">
        <v>-60000</v>
      </c>
      <c r="F40" s="92">
        <f>-AVERAGE(E59:F59)*F41</f>
        <v/>
      </c>
      <c r="G40" s="92">
        <f>-AVERAGE(F59:G59)*'lo di valutazione DCF - ESEMPIO'!$D$14</f>
        <v/>
      </c>
      <c r="H40" s="92">
        <f>-AVERAGE(G59:H59)*'lo di valutazione DCF - ESEMPIO'!$D$14</f>
        <v/>
      </c>
      <c r="I40" s="92">
        <f>-AVERAGE(H59:I59)*'lo di valutazione DCF - ESEMPIO'!$D$14</f>
        <v/>
      </c>
      <c r="J40" s="184">
        <f>-AVERAGE(I59:J59)*'lo di valutazione DCF - ESEMPIO'!$D$14</f>
        <v/>
      </c>
    </row>
    <row r="41" ht="20" customHeight="1" s="1">
      <c r="B41" s="42" t="inlineStr">
        <is>
          <t>TASSO D’INTERESSE</t>
        </is>
      </c>
      <c r="C41" s="183" t="n"/>
      <c r="D41" s="183" t="n"/>
      <c r="E41" s="183" t="n"/>
      <c r="F41" s="247" t="n">
        <v>0.05</v>
      </c>
      <c r="G41" s="248">
        <f>F41</f>
        <v/>
      </c>
      <c r="H41" s="248">
        <f>G41</f>
        <v/>
      </c>
      <c r="I41" s="248">
        <f>H41</f>
        <v/>
      </c>
      <c r="J41" s="249">
        <f>I41</f>
        <v/>
      </c>
    </row>
    <row r="42" ht="20" customHeight="1" s="1" thickBot="1">
      <c r="B42" s="181" t="inlineStr">
        <is>
          <t>EBT ·</t>
        </is>
      </c>
      <c r="C42" s="108">
        <f>C37+C40</f>
        <v/>
      </c>
      <c r="D42" s="108">
        <f>D37+D40</f>
        <v/>
      </c>
      <c r="E42" s="108">
        <f>E37+E40</f>
        <v/>
      </c>
      <c r="F42" s="108">
        <f>F37+F40</f>
        <v/>
      </c>
      <c r="G42" s="108">
        <f>G37+G40</f>
        <v/>
      </c>
      <c r="H42" s="108">
        <f>H37+H40</f>
        <v/>
      </c>
      <c r="I42" s="108">
        <f>I37+I40</f>
        <v/>
      </c>
      <c r="J42" s="111">
        <f>J37+J40</f>
        <v/>
      </c>
    </row>
    <row r="43" ht="20" customHeight="1" s="1" thickBot="1">
      <c r="B43" s="182" t="inlineStr">
        <is>
          <t>%</t>
        </is>
      </c>
      <c r="C43" s="242">
        <f>IF(ISERR(C42/C$22),"NA",C42/C$22)</f>
        <v/>
      </c>
      <c r="D43" s="242">
        <f>IF(ISERR(D42/D$22),"NA",D42/D$22)</f>
        <v/>
      </c>
      <c r="E43" s="242">
        <f>IF(ISERR(E42/E$22),"NA",E42/E$22)</f>
        <v/>
      </c>
      <c r="F43" s="242">
        <f>IF(ISERR(F42/F$22),"NA",F42/F$22)</f>
        <v/>
      </c>
      <c r="G43" s="242">
        <f>IF(ISERR(G42/G$22),"NA",G42/G$22)</f>
        <v/>
      </c>
      <c r="H43" s="242">
        <f>IF(ISERR(H42/H$22),"NA",H42/H$22)</f>
        <v/>
      </c>
      <c r="I43" s="242">
        <f>IF(ISERR(I42/I$22),"NA",I42/I$22)</f>
        <v/>
      </c>
      <c r="J43" s="246">
        <f>IF(ISERR(J42/J$22),"NA",J42/J$22)</f>
        <v/>
      </c>
    </row>
    <row r="44">
      <c r="B44" s="158" t="n"/>
      <c r="C44" s="35" t="n"/>
      <c r="D44" s="35" t="n"/>
      <c r="E44" s="35" t="n"/>
      <c r="F44" s="35" t="n"/>
      <c r="G44" s="35" t="n"/>
      <c r="H44" s="35" t="n"/>
      <c r="I44" s="35" t="n"/>
      <c r="J44" s="35" t="n"/>
    </row>
    <row r="45" ht="20" customHeight="1" s="1">
      <c r="B45" s="42" t="inlineStr">
        <is>
          <t>ALIQUOTA FISCALE</t>
        </is>
      </c>
      <c r="C45" s="187">
        <f>-C46/C42</f>
        <v/>
      </c>
      <c r="D45" s="187">
        <f>-D46/D42</f>
        <v/>
      </c>
      <c r="E45" s="187">
        <f>-E46/E42</f>
        <v/>
      </c>
      <c r="F45" s="187">
        <f>'lo di valutazione DCF - ESEMPIO'!D15</f>
        <v/>
      </c>
      <c r="G45" s="187">
        <f>F45</f>
        <v/>
      </c>
      <c r="H45" s="187">
        <f>G45</f>
        <v/>
      </c>
      <c r="I45" s="187">
        <f>H45</f>
        <v/>
      </c>
      <c r="J45" s="188">
        <f>I45</f>
        <v/>
      </c>
    </row>
    <row r="46" ht="20" customHeight="1" s="1">
      <c r="B46" s="42" t="inlineStr">
        <is>
          <t>TASSE PAGATE</t>
        </is>
      </c>
      <c r="C46" s="195" t="n">
        <v>-75000</v>
      </c>
      <c r="D46" s="195" t="n">
        <v>-85000</v>
      </c>
      <c r="E46" s="195" t="n">
        <v>-80000</v>
      </c>
      <c r="F46" s="83">
        <f>IF(F42&gt;0,-F42*F45,0)</f>
        <v/>
      </c>
      <c r="G46" s="83">
        <f>IF(G42&gt;0,-G42*G45,0)</f>
        <v/>
      </c>
      <c r="H46" s="83">
        <f>IF(H42&gt;0,-H42*H45,0)</f>
        <v/>
      </c>
      <c r="I46" s="83">
        <f>IF(I42&gt;0,-I42*I45,0)</f>
        <v/>
      </c>
      <c r="J46" s="87">
        <f>IF(J42&gt;0,-J42*J45,0)</f>
        <v/>
      </c>
    </row>
    <row r="47" ht="20" customHeight="1" s="1" thickBot="1">
      <c r="B47" s="181" t="inlineStr">
        <is>
          <t>NETTO</t>
        </is>
      </c>
      <c r="C47" s="108">
        <f>C42+C46</f>
        <v/>
      </c>
      <c r="D47" s="108">
        <f>D42+D46</f>
        <v/>
      </c>
      <c r="E47" s="108">
        <f>E42+E46</f>
        <v/>
      </c>
      <c r="F47" s="108">
        <f>F42+F46</f>
        <v/>
      </c>
      <c r="G47" s="108">
        <f>G42+G46</f>
        <v/>
      </c>
      <c r="H47" s="108">
        <f>H42+H46</f>
        <v/>
      </c>
      <c r="I47" s="108">
        <f>I42+I46</f>
        <v/>
      </c>
      <c r="J47" s="111">
        <f>J42+J46</f>
        <v/>
      </c>
    </row>
    <row r="48" ht="20" customHeight="1" s="1" thickBot="1">
      <c r="B48" s="182" t="inlineStr">
        <is>
          <t>%</t>
        </is>
      </c>
      <c r="C48" s="242">
        <f>IF(ISERR(C47/C$22),"NA",C47/C$22)</f>
        <v/>
      </c>
      <c r="D48" s="242">
        <f>IF(ISERR(D47/D$22),"NA",D47/D$22)</f>
        <v/>
      </c>
      <c r="E48" s="242">
        <f>IF(ISERR(E47/E$22),"NA",E47/E$22)</f>
        <v/>
      </c>
      <c r="F48" s="242">
        <f>IF(ISERR(F47/F$22),"NA",F47/F$22)</f>
        <v/>
      </c>
      <c r="G48" s="242">
        <f>IF(ISERR(G47/G$22),"NA",G47/G$22)</f>
        <v/>
      </c>
      <c r="H48" s="242">
        <f>IF(ISERR(H47/H$22),"NA",H47/H$22)</f>
        <v/>
      </c>
      <c r="I48" s="242">
        <f>IF(ISERR(I47/I$22),"NA",I47/I$22)</f>
        <v/>
      </c>
      <c r="J48" s="246">
        <f>IF(ISERR(J47/J$22),"NA",J47/J$22)</f>
        <v/>
      </c>
    </row>
    <row r="49">
      <c r="B49" s="35" t="n"/>
      <c r="C49" s="35" t="n"/>
      <c r="D49" s="35" t="n"/>
      <c r="E49" s="35" t="n"/>
      <c r="F49" s="250" t="n"/>
      <c r="G49" s="250" t="n"/>
      <c r="H49" s="250" t="n"/>
      <c r="I49" s="250" t="n"/>
      <c r="J49" s="250" t="n"/>
    </row>
    <row r="50" ht="25" customFormat="1" customHeight="1" s="20">
      <c r="B50" s="20" t="inlineStr">
        <is>
          <t>BILANCIO</t>
        </is>
      </c>
      <c r="F50" s="251" t="n"/>
      <c r="G50" s="251" t="n"/>
      <c r="H50" s="251" t="n"/>
      <c r="I50" s="251" t="n"/>
      <c r="J50" s="251" t="n"/>
    </row>
    <row r="51" ht="20" customFormat="1" customHeight="1" s="72">
      <c r="B51" s="69" t="n"/>
      <c r="C51" s="241">
        <f>D51-1</f>
        <v/>
      </c>
      <c r="D51" s="241">
        <f>E51-1</f>
        <v/>
      </c>
      <c r="E51" s="241">
        <f>E$21</f>
        <v/>
      </c>
      <c r="F51" s="74">
        <f>F$21</f>
        <v/>
      </c>
      <c r="G51" s="74">
        <f>G$21</f>
        <v/>
      </c>
      <c r="H51" s="74">
        <f>H$21</f>
        <v/>
      </c>
      <c r="I51" s="74">
        <f>I$21</f>
        <v/>
      </c>
      <c r="J51" s="74">
        <f>J$21</f>
        <v/>
      </c>
    </row>
    <row r="52" ht="20" customHeight="1" s="1">
      <c r="B52" s="60" t="inlineStr">
        <is>
          <t>CONTANTE</t>
        </is>
      </c>
      <c r="C52" s="195" t="n">
        <v>560000</v>
      </c>
      <c r="D52" s="200">
        <f>D88</f>
        <v/>
      </c>
      <c r="E52" s="200">
        <f>E88</f>
        <v/>
      </c>
      <c r="F52" s="200">
        <f>F88</f>
        <v/>
      </c>
      <c r="G52" s="200">
        <f>G88</f>
        <v/>
      </c>
      <c r="H52" s="200">
        <f>H88</f>
        <v/>
      </c>
      <c r="I52" s="200">
        <f>I88</f>
        <v/>
      </c>
      <c r="J52" s="202">
        <f>J88</f>
        <v/>
      </c>
    </row>
    <row r="53" ht="20" customHeight="1" s="1">
      <c r="B53" s="60" t="inlineStr">
        <is>
          <t>CREDITI</t>
        </is>
      </c>
      <c r="C53" s="195" t="n">
        <v>825000</v>
      </c>
      <c r="D53" s="195" t="n">
        <v>750000</v>
      </c>
      <c r="E53" s="195" t="n">
        <v>800000</v>
      </c>
      <c r="F53" s="200">
        <f>'lo di valutazione DCF - ESEMPIO'!$D16/365*'lo di valutazione DCF - ESEMPIO'!F22</f>
        <v/>
      </c>
      <c r="G53" s="200">
        <f>'lo di valutazione DCF - ESEMPIO'!$D$16/365*'lo di valutazione DCF - ESEMPIO'!G22</f>
        <v/>
      </c>
      <c r="H53" s="200">
        <f>'lo di valutazione DCF - ESEMPIO'!$D$16/365*'lo di valutazione DCF - ESEMPIO'!H22</f>
        <v/>
      </c>
      <c r="I53" s="200">
        <f>'lo di valutazione DCF - ESEMPIO'!$D$16/365*'lo di valutazione DCF - ESEMPIO'!I22</f>
        <v/>
      </c>
      <c r="J53" s="202">
        <f>'lo di valutazione DCF - ESEMPIO'!$D$16/365*'lo di valutazione DCF - ESEMPIO'!J22</f>
        <v/>
      </c>
    </row>
    <row r="54" ht="20" customHeight="1" s="1">
      <c r="B54" s="60" t="inlineStr">
        <is>
          <t>INVENTARIO</t>
        </is>
      </c>
      <c r="C54" s="195" t="n">
        <v>770000</v>
      </c>
      <c r="D54" s="195" t="n">
        <v>800000</v>
      </c>
      <c r="E54" s="195" t="n">
        <v>850000</v>
      </c>
      <c r="F54" s="200">
        <f>-'lo di valutazione DCF - ESEMPIO'!$D17/365*'lo di valutazione DCF - ESEMPIO'!F25</f>
        <v/>
      </c>
      <c r="G54" s="200">
        <f>-'lo di valutazione DCF - ESEMPIO'!$D17/365*'lo di valutazione DCF - ESEMPIO'!G25</f>
        <v/>
      </c>
      <c r="H54" s="200">
        <f>-'lo di valutazione DCF - ESEMPIO'!$D17/365*'lo di valutazione DCF - ESEMPIO'!H25</f>
        <v/>
      </c>
      <c r="I54" s="200">
        <f>-'lo di valutazione DCF - ESEMPIO'!$D17/365*'lo di valutazione DCF - ESEMPIO'!I25</f>
        <v/>
      </c>
      <c r="J54" s="202">
        <f>-'lo di valutazione DCF - ESEMPIO'!$D17/365*'lo di valutazione DCF - ESEMPIO'!J25</f>
        <v/>
      </c>
    </row>
    <row r="55" ht="20" customHeight="1" s="1">
      <c r="B55" s="60" t="inlineStr">
        <is>
          <t>CESPITI</t>
        </is>
      </c>
      <c r="C55" s="195" t="n">
        <v>985000</v>
      </c>
      <c r="D55" s="195" t="n">
        <v>1750000</v>
      </c>
      <c r="E55" s="195" t="n">
        <v>2500000</v>
      </c>
      <c r="F55" s="200">
        <f>F110</f>
        <v/>
      </c>
      <c r="G55" s="200">
        <f>G110</f>
        <v/>
      </c>
      <c r="H55" s="200">
        <f>H110</f>
        <v/>
      </c>
      <c r="I55" s="200">
        <f>I110</f>
        <v/>
      </c>
      <c r="J55" s="202">
        <f>J110</f>
        <v/>
      </c>
    </row>
    <row r="56" ht="20" customHeight="1" s="1" thickBot="1">
      <c r="B56" s="207" t="inlineStr">
        <is>
          <t>TOTALE ATTIVO</t>
        </is>
      </c>
      <c r="C56" s="208">
        <f>SUM(C52:C55)</f>
        <v/>
      </c>
      <c r="D56" s="208">
        <f>SUM(D52:D55)</f>
        <v/>
      </c>
      <c r="E56" s="208">
        <f>SUM(E52:E55)</f>
        <v/>
      </c>
      <c r="F56" s="208">
        <f>SUM(F52:F55)</f>
        <v/>
      </c>
      <c r="G56" s="208">
        <f>SUM(G52:G55)</f>
        <v/>
      </c>
      <c r="H56" s="208">
        <f>SUM(H52:H55)</f>
        <v/>
      </c>
      <c r="I56" s="208">
        <f>SUM(I52:I55)</f>
        <v/>
      </c>
      <c r="J56" s="209">
        <f>SUM(J52:J55)</f>
        <v/>
      </c>
    </row>
    <row r="57" ht="20" customHeight="1" s="1">
      <c r="B57" s="158" t="n"/>
      <c r="C57" s="41" t="n"/>
      <c r="D57" s="41" t="n"/>
      <c r="E57" s="41" t="n"/>
      <c r="F57" s="41" t="n"/>
      <c r="G57" s="41" t="n"/>
      <c r="H57" s="41" t="n"/>
      <c r="I57" s="41" t="n"/>
      <c r="J57" s="41" t="n"/>
    </row>
    <row r="58" ht="20" customHeight="1" s="1">
      <c r="B58" s="60" t="inlineStr">
        <is>
          <t>DEBITI</t>
        </is>
      </c>
      <c r="C58" s="195" t="n">
        <v>187000</v>
      </c>
      <c r="D58" s="195" t="n">
        <v>285000</v>
      </c>
      <c r="E58" s="195" t="n">
        <v>330000</v>
      </c>
      <c r="F58" s="200">
        <f>-'lo di valutazione DCF - ESEMPIO'!$D18/365*'lo di valutazione DCF - ESEMPIO'!F25</f>
        <v/>
      </c>
      <c r="G58" s="200">
        <f>-'lo di valutazione DCF - ESEMPIO'!$D18/365*'lo di valutazione DCF - ESEMPIO'!G25</f>
        <v/>
      </c>
      <c r="H58" s="200">
        <f>-'lo di valutazione DCF - ESEMPIO'!$D18/365*'lo di valutazione DCF - ESEMPIO'!H25</f>
        <v/>
      </c>
      <c r="I58" s="200">
        <f>-'lo di valutazione DCF - ESEMPIO'!$D18/365*'lo di valutazione DCF - ESEMPIO'!I25</f>
        <v/>
      </c>
      <c r="J58" s="202">
        <f>-'lo di valutazione DCF - ESEMPIO'!$D18/365*'lo di valutazione DCF - ESEMPIO'!J25</f>
        <v/>
      </c>
    </row>
    <row r="59" ht="20" customHeight="1" s="1">
      <c r="B59" s="60" t="inlineStr">
        <is>
          <t>DEBITO FINANZIARIO</t>
        </is>
      </c>
      <c r="C59" s="195" t="n">
        <v>2720000</v>
      </c>
      <c r="D59" s="195" t="n">
        <v>3000000</v>
      </c>
      <c r="E59" s="195" t="n">
        <v>2250000</v>
      </c>
      <c r="F59" s="195" t="n">
        <v>1800000</v>
      </c>
      <c r="G59" s="201">
        <f>F59+G79</f>
        <v/>
      </c>
      <c r="H59" s="201">
        <f>G59+H79</f>
        <v/>
      </c>
      <c r="I59" s="201">
        <f>H59+I79</f>
        <v/>
      </c>
      <c r="J59" s="203">
        <f>I59+J79</f>
        <v/>
      </c>
    </row>
    <row r="60" ht="20" customHeight="1" s="1">
      <c r="B60" s="60" t="inlineStr">
        <is>
          <t>GIUSTIZIA</t>
        </is>
      </c>
      <c r="C60" s="199">
        <f>C56-SUM(C58:C59)</f>
        <v/>
      </c>
      <c r="D60" s="199">
        <f>D56-SUM(D58:D59)</f>
        <v/>
      </c>
      <c r="E60" s="199">
        <f>E56-SUM(E58:E59)</f>
        <v/>
      </c>
      <c r="F60" s="199">
        <f>E60+F47+F81+F82</f>
        <v/>
      </c>
      <c r="G60" s="199">
        <f>F60+G47+G81+G82</f>
        <v/>
      </c>
      <c r="H60" s="199">
        <f>G60+H47+H81+H82</f>
        <v/>
      </c>
      <c r="I60" s="199">
        <f>H60+I47+I81+I82</f>
        <v/>
      </c>
      <c r="J60" s="204">
        <f>I60+J47+J81+J82</f>
        <v/>
      </c>
    </row>
    <row r="61" ht="20" customHeight="1" s="1" thickBot="1">
      <c r="B61" s="207" t="inlineStr">
        <is>
          <t>PASSIVITÀ E PATRIMONIO NETTO</t>
        </is>
      </c>
      <c r="C61" s="205">
        <f>SUM(C58:C60)</f>
        <v/>
      </c>
      <c r="D61" s="205">
        <f>SUM(D58:D60)</f>
        <v/>
      </c>
      <c r="E61" s="205">
        <f>SUM(E58:E60)</f>
        <v/>
      </c>
      <c r="F61" s="205">
        <f>SUM(F58:F60)</f>
        <v/>
      </c>
      <c r="G61" s="205">
        <f>SUM(G58:G60)</f>
        <v/>
      </c>
      <c r="H61" s="205">
        <f>SUM(H58:H60)</f>
        <v/>
      </c>
      <c r="I61" s="205">
        <f>SUM(I58:I60)</f>
        <v/>
      </c>
      <c r="J61" s="206">
        <f>SUM(J58:J60)</f>
        <v/>
      </c>
    </row>
    <row r="62">
      <c r="B62" s="9" t="n"/>
      <c r="C62" s="9" t="n"/>
      <c r="D62" s="9" t="n"/>
      <c r="E62" s="9" t="n"/>
      <c r="F62" s="9" t="n"/>
      <c r="G62" s="9" t="n"/>
      <c r="H62" s="9" t="n"/>
      <c r="I62" s="9" t="n"/>
      <c r="J62" s="9" t="n"/>
    </row>
    <row r="63" ht="25" customFormat="1" customHeight="1" s="20">
      <c r="B63" s="20" t="inlineStr">
        <is>
          <t>RENDICONTO FINANZIARIO</t>
        </is>
      </c>
    </row>
    <row r="64" ht="20" customFormat="1" customHeight="1" s="72">
      <c r="B64" s="75" t="n"/>
      <c r="C64" s="252">
        <f>D64-1</f>
        <v/>
      </c>
      <c r="D64" s="252">
        <f>E64-1</f>
        <v/>
      </c>
      <c r="E64" s="252">
        <f>E$21</f>
        <v/>
      </c>
      <c r="F64" s="77">
        <f>F$21</f>
        <v/>
      </c>
      <c r="G64" s="77">
        <f>G$21</f>
        <v/>
      </c>
      <c r="H64" s="77">
        <f>H$21</f>
        <v/>
      </c>
      <c r="I64" s="77">
        <f>I$21</f>
        <v/>
      </c>
      <c r="J64" s="77">
        <f>J$21</f>
        <v/>
      </c>
    </row>
    <row r="65" ht="20" customHeight="1" s="1">
      <c r="B65" s="211" t="inlineStr">
        <is>
          <t>FLUSSO DI CASSA OPERATIVO (CFO)</t>
        </is>
      </c>
      <c r="C65" s="38" t="n"/>
      <c r="D65" s="38" t="n"/>
      <c r="E65" s="27" t="n"/>
      <c r="F65" s="27" t="n"/>
      <c r="G65" s="27" t="n"/>
      <c r="H65" s="27" t="n"/>
      <c r="I65" s="27" t="n"/>
      <c r="J65" s="27" t="n"/>
    </row>
    <row r="66" ht="20" customHeight="1" s="1">
      <c r="B66" s="42" t="inlineStr">
        <is>
          <t>NETTO</t>
        </is>
      </c>
      <c r="C66" s="219" t="inlineStr">
        <is>
          <t>N/A</t>
        </is>
      </c>
      <c r="D66" s="83">
        <f>D47</f>
        <v/>
      </c>
      <c r="E66" s="83">
        <f>E47</f>
        <v/>
      </c>
      <c r="F66" s="83">
        <f>F47</f>
        <v/>
      </c>
      <c r="G66" s="83">
        <f>G47</f>
        <v/>
      </c>
      <c r="H66" s="83">
        <f>H47</f>
        <v/>
      </c>
      <c r="I66" s="83">
        <f>I47</f>
        <v/>
      </c>
      <c r="J66" s="87">
        <f>J47</f>
        <v/>
      </c>
    </row>
    <row r="67" ht="20" customHeight="1" s="1">
      <c r="B67" s="42" t="inlineStr">
        <is>
          <t>INTERESSE ADDBACK</t>
        </is>
      </c>
      <c r="C67" s="219" t="inlineStr">
        <is>
          <t>N/A</t>
        </is>
      </c>
      <c r="D67" s="84">
        <f>-D40</f>
        <v/>
      </c>
      <c r="E67" s="84">
        <f>-E40</f>
        <v/>
      </c>
      <c r="F67" s="84">
        <f>-F40</f>
        <v/>
      </c>
      <c r="G67" s="84">
        <f>-G40</f>
        <v/>
      </c>
      <c r="H67" s="84">
        <f>-H40</f>
        <v/>
      </c>
      <c r="I67" s="84">
        <f>-I40</f>
        <v/>
      </c>
      <c r="J67" s="220">
        <f>-J40</f>
        <v/>
      </c>
    </row>
    <row r="68" ht="20" customHeight="1" s="1">
      <c r="B68" s="42" t="inlineStr">
        <is>
          <t>ADDBACK D&amp;A</t>
        </is>
      </c>
      <c r="C68" s="219" t="inlineStr">
        <is>
          <t>N/A</t>
        </is>
      </c>
      <c r="D68" s="84">
        <f>-D36</f>
        <v/>
      </c>
      <c r="E68" s="84">
        <f>-E36</f>
        <v/>
      </c>
      <c r="F68" s="84">
        <f>-F36</f>
        <v/>
      </c>
      <c r="G68" s="84">
        <f>-G36</f>
        <v/>
      </c>
      <c r="H68" s="84">
        <f>-H36</f>
        <v/>
      </c>
      <c r="I68" s="84">
        <f>-I36</f>
        <v/>
      </c>
      <c r="J68" s="220">
        <f>-J36</f>
        <v/>
      </c>
    </row>
    <row r="69" ht="20" customHeight="1" s="1">
      <c r="B69" s="42" t="inlineStr">
        <is>
          <t>VARIAZIONE DEI CREDITI</t>
        </is>
      </c>
      <c r="C69" s="219" t="inlineStr">
        <is>
          <t>N/A</t>
        </is>
      </c>
      <c r="D69" s="83">
        <f>C53-D53</f>
        <v/>
      </c>
      <c r="E69" s="83">
        <f>D53-E53</f>
        <v/>
      </c>
      <c r="F69" s="83">
        <f>E53-F53</f>
        <v/>
      </c>
      <c r="G69" s="83">
        <f>F53-G53</f>
        <v/>
      </c>
      <c r="H69" s="83">
        <f>G53-H53</f>
        <v/>
      </c>
      <c r="I69" s="83">
        <f>H53-I53</f>
        <v/>
      </c>
      <c r="J69" s="87">
        <f>I53-J53</f>
        <v/>
      </c>
    </row>
    <row r="70" ht="20" customHeight="1" s="1">
      <c r="B70" s="42" t="inlineStr">
        <is>
          <t>VARIAZIONE DELL'INVENTARIO</t>
        </is>
      </c>
      <c r="C70" s="219" t="inlineStr">
        <is>
          <t>N/A</t>
        </is>
      </c>
      <c r="D70" s="83">
        <f>C54-D54</f>
        <v/>
      </c>
      <c r="E70" s="83">
        <f>D54-E54</f>
        <v/>
      </c>
      <c r="F70" s="83">
        <f>E54-F54</f>
        <v/>
      </c>
      <c r="G70" s="83">
        <f>F54-G54</f>
        <v/>
      </c>
      <c r="H70" s="83">
        <f>G54-H54</f>
        <v/>
      </c>
      <c r="I70" s="83">
        <f>H54-I54</f>
        <v/>
      </c>
      <c r="J70" s="87">
        <f>I54-J54</f>
        <v/>
      </c>
    </row>
    <row r="71" ht="20" customHeight="1" s="1">
      <c r="B71" s="42" t="inlineStr">
        <is>
          <t>VARIAZIONE DEI DEBITI</t>
        </is>
      </c>
      <c r="C71" s="219" t="inlineStr">
        <is>
          <t>N/A</t>
        </is>
      </c>
      <c r="D71" s="83">
        <f>D58-C58</f>
        <v/>
      </c>
      <c r="E71" s="83">
        <f>E58-D58</f>
        <v/>
      </c>
      <c r="F71" s="83">
        <f>F58-E58</f>
        <v/>
      </c>
      <c r="G71" s="83">
        <f>G58-F58</f>
        <v/>
      </c>
      <c r="H71" s="83">
        <f>H58-G58</f>
        <v/>
      </c>
      <c r="I71" s="83">
        <f>I58-H58</f>
        <v/>
      </c>
      <c r="J71" s="87">
        <f>J58-I58</f>
        <v/>
      </c>
    </row>
    <row r="72" ht="20" customHeight="1" s="1" thickBot="1">
      <c r="B72" s="212" t="inlineStr">
        <is>
          <t>CFO</t>
        </is>
      </c>
      <c r="C72" s="221" t="inlineStr">
        <is>
          <t>N/A</t>
        </is>
      </c>
      <c r="D72" s="108">
        <f>SUM(D66:D71)</f>
        <v/>
      </c>
      <c r="E72" s="108">
        <f>SUM(E66:E71)</f>
        <v/>
      </c>
      <c r="F72" s="108">
        <f>SUM(F66:F71)</f>
        <v/>
      </c>
      <c r="G72" s="108">
        <f>SUM(G66:G71)</f>
        <v/>
      </c>
      <c r="H72" s="108">
        <f>SUM(H66:H71)</f>
        <v/>
      </c>
      <c r="I72" s="108">
        <f>SUM(I66:I71)</f>
        <v/>
      </c>
      <c r="J72" s="111">
        <f>SUM(J66:J71)</f>
        <v/>
      </c>
    </row>
    <row r="73" ht="20" customHeight="1" s="1">
      <c r="B73" s="158" t="inlineStr">
        <is>
          <t xml:space="preserve"> </t>
        </is>
      </c>
      <c r="C73" s="27" t="n"/>
      <c r="D73" s="27" t="n"/>
      <c r="E73" s="27" t="n"/>
      <c r="F73" s="27" t="n"/>
      <c r="G73" s="27" t="n"/>
      <c r="H73" s="27" t="n"/>
      <c r="I73" s="27" t="n"/>
      <c r="J73" s="27" t="n"/>
    </row>
    <row r="74" ht="20" customHeight="1" s="1">
      <c r="B74" s="211" t="inlineStr">
        <is>
          <t>FLUSSO DI CASSA DEGLI INVESTIMENTI (CFI)</t>
        </is>
      </c>
      <c r="C74" s="252">
        <f>D74-1</f>
        <v/>
      </c>
      <c r="D74" s="252">
        <f>E74-1</f>
        <v/>
      </c>
      <c r="E74" s="252">
        <f>E$21</f>
        <v/>
      </c>
      <c r="F74" s="77">
        <f>F$21</f>
        <v/>
      </c>
      <c r="G74" s="77">
        <f>G$21</f>
        <v/>
      </c>
      <c r="H74" s="77">
        <f>H$21</f>
        <v/>
      </c>
      <c r="I74" s="77">
        <f>I$21</f>
        <v/>
      </c>
      <c r="J74" s="77">
        <f>J$21</f>
        <v/>
      </c>
    </row>
    <row r="75" ht="20" customHeight="1" s="1">
      <c r="B75" s="42" t="inlineStr">
        <is>
          <t>CAPEX</t>
        </is>
      </c>
      <c r="C75" s="82" t="n"/>
      <c r="D75" s="83">
        <f>-D92</f>
        <v/>
      </c>
      <c r="E75" s="83">
        <f>-E92</f>
        <v/>
      </c>
      <c r="F75" s="83">
        <f>-F92</f>
        <v/>
      </c>
      <c r="G75" s="83">
        <f>-G92</f>
        <v/>
      </c>
      <c r="H75" s="83">
        <f>-H92</f>
        <v/>
      </c>
      <c r="I75" s="83">
        <f>-I92</f>
        <v/>
      </c>
      <c r="J75" s="87">
        <f>-J92</f>
        <v/>
      </c>
    </row>
    <row r="76" ht="20" customHeight="1" s="1" thickBot="1">
      <c r="B76" s="212" t="inlineStr">
        <is>
          <t>CFI</t>
        </is>
      </c>
      <c r="C76" s="213" t="n"/>
      <c r="D76" s="108">
        <f>SUM(D75:D75)</f>
        <v/>
      </c>
      <c r="E76" s="108">
        <f>SUM(E75:E75)</f>
        <v/>
      </c>
      <c r="F76" s="108">
        <f>SUM(F75:F75)</f>
        <v/>
      </c>
      <c r="G76" s="108">
        <f>SUM(G75:G75)</f>
        <v/>
      </c>
      <c r="H76" s="108">
        <f>SUM(H75:H75)</f>
        <v/>
      </c>
      <c r="I76" s="108">
        <f>SUM(I75:I75)</f>
        <v/>
      </c>
      <c r="J76" s="111">
        <f>SUM(J75:J75)</f>
        <v/>
      </c>
    </row>
    <row r="77" ht="20" customHeight="1" s="1">
      <c r="B77" s="158" t="inlineStr">
        <is>
          <t xml:space="preserve"> </t>
        </is>
      </c>
      <c r="C77" s="27" t="n"/>
      <c r="D77" s="27" t="n"/>
      <c r="E77" s="27" t="n"/>
      <c r="F77" s="27" t="n"/>
      <c r="G77" s="27" t="n"/>
      <c r="H77" s="27" t="n"/>
      <c r="I77" s="27" t="n"/>
      <c r="J77" s="27" t="n"/>
    </row>
    <row r="78" ht="20" customHeight="1" s="1">
      <c r="B78" s="211" t="inlineStr">
        <is>
          <t>FLUSSO DI CASSA DAL FINANZIAMENTO</t>
        </is>
      </c>
      <c r="C78" s="252">
        <f>D78-1</f>
        <v/>
      </c>
      <c r="D78" s="252">
        <f>E78-1</f>
        <v/>
      </c>
      <c r="E78" s="252">
        <f>E$21</f>
        <v/>
      </c>
      <c r="F78" s="77">
        <f>F$21</f>
        <v/>
      </c>
      <c r="G78" s="77">
        <f>G$21</f>
        <v/>
      </c>
      <c r="H78" s="77">
        <f>H$21</f>
        <v/>
      </c>
      <c r="I78" s="77">
        <f>I$21</f>
        <v/>
      </c>
      <c r="J78" s="77">
        <f>J$21</f>
        <v/>
      </c>
    </row>
    <row r="79" ht="20" customHeight="1" s="1">
      <c r="B79" s="42" t="inlineStr">
        <is>
          <t>VARIAZIONE DELL'INDEBITAMENTO FINANZIARIO</t>
        </is>
      </c>
      <c r="C79" s="214" t="n"/>
      <c r="D79" s="92">
        <f>'lo di valutazione DCF - ESEMPIO'!D59-C59</f>
        <v/>
      </c>
      <c r="E79" s="92">
        <f>'lo di valutazione DCF - ESEMPIO'!E59-D59</f>
        <v/>
      </c>
      <c r="F79" s="92">
        <f>'lo di valutazione DCF - ESEMPIO'!F59-E59</f>
        <v/>
      </c>
      <c r="G79" s="195" t="n">
        <v>-450000</v>
      </c>
      <c r="H79" s="195" t="n">
        <v>-400000</v>
      </c>
      <c r="I79" s="195" t="n">
        <v>-350000</v>
      </c>
      <c r="J79" s="196" t="n">
        <v>-300000</v>
      </c>
    </row>
    <row r="80" ht="20" customHeight="1" s="1">
      <c r="B80" s="42" t="inlineStr">
        <is>
          <t>INTERESSI PASSIVI</t>
        </is>
      </c>
      <c r="C80" s="214" t="n"/>
      <c r="D80" s="215">
        <f>-D67</f>
        <v/>
      </c>
      <c r="E80" s="215">
        <f>-E67</f>
        <v/>
      </c>
      <c r="F80" s="215">
        <f>-F67</f>
        <v/>
      </c>
      <c r="G80" s="215">
        <f>-G67</f>
        <v/>
      </c>
      <c r="H80" s="215">
        <f>-H67</f>
        <v/>
      </c>
      <c r="I80" s="215">
        <f>-I67</f>
        <v/>
      </c>
      <c r="J80" s="216">
        <f>-J67</f>
        <v/>
      </c>
    </row>
    <row r="81" ht="20" customHeight="1" s="1">
      <c r="B81" s="42" t="inlineStr">
        <is>
          <t>FINANZIAMENTO AZIONARIO</t>
        </is>
      </c>
      <c r="C81" s="183" t="n"/>
      <c r="D81" s="195" t="n">
        <v>0</v>
      </c>
      <c r="E81" s="195" t="n">
        <v>0</v>
      </c>
      <c r="F81" s="195" t="n">
        <v>0</v>
      </c>
      <c r="G81" s="195" t="n">
        <v>0</v>
      </c>
      <c r="H81" s="195" t="n">
        <v>0</v>
      </c>
      <c r="I81" s="195" t="n">
        <v>0</v>
      </c>
      <c r="J81" s="196" t="n">
        <v>0</v>
      </c>
    </row>
    <row r="82" ht="20" customHeight="1" s="1">
      <c r="B82" s="42" t="inlineStr">
        <is>
          <t>REDDITIERE</t>
        </is>
      </c>
      <c r="C82" s="183" t="n"/>
      <c r="D82" s="195" t="n">
        <v>0</v>
      </c>
      <c r="E82" s="195" t="n">
        <v>0</v>
      </c>
      <c r="F82" s="195" t="n">
        <v>0</v>
      </c>
      <c r="G82" s="195" t="n">
        <v>0</v>
      </c>
      <c r="H82" s="195" t="n">
        <v>0</v>
      </c>
      <c r="I82" s="195" t="n">
        <v>0</v>
      </c>
      <c r="J82" s="196" t="n">
        <v>0</v>
      </c>
    </row>
    <row r="83" ht="20" customHeight="1" s="1" thickBot="1">
      <c r="B83" s="212" t="inlineStr">
        <is>
          <t>CFI</t>
        </is>
      </c>
      <c r="C83" s="213" t="n"/>
      <c r="D83" s="217">
        <f>SUM(D79:D82)</f>
        <v/>
      </c>
      <c r="E83" s="217">
        <f>SUM(E79:E82)</f>
        <v/>
      </c>
      <c r="F83" s="217">
        <f>SUM(F79:F82)</f>
        <v/>
      </c>
      <c r="G83" s="217">
        <f>SUM(G79:G82)</f>
        <v/>
      </c>
      <c r="H83" s="217">
        <f>SUM(H79:H82)</f>
        <v/>
      </c>
      <c r="I83" s="217">
        <f>SUM(I79:I82)</f>
        <v/>
      </c>
      <c r="J83" s="218">
        <f>SUM(J79:J82)</f>
        <v/>
      </c>
    </row>
    <row r="84" ht="20" customHeight="1" s="1">
      <c r="B84" s="158" t="inlineStr">
        <is>
          <t xml:space="preserve"> </t>
        </is>
      </c>
      <c r="C84" s="252">
        <f>D84-1</f>
        <v/>
      </c>
      <c r="D84" s="252">
        <f>E84-1</f>
        <v/>
      </c>
      <c r="E84" s="252">
        <f>E$21</f>
        <v/>
      </c>
      <c r="F84" s="77">
        <f>F$21</f>
        <v/>
      </c>
      <c r="G84" s="77">
        <f>G$21</f>
        <v/>
      </c>
      <c r="H84" s="77">
        <f>H$21</f>
        <v/>
      </c>
      <c r="I84" s="77">
        <f>I$21</f>
        <v/>
      </c>
      <c r="J84" s="77">
        <f>J$21</f>
        <v/>
      </c>
    </row>
    <row r="85" ht="20" customHeight="1" s="1" thickBot="1">
      <c r="B85" s="13" t="inlineStr">
        <is>
          <t>CAMBIO IN CONTANTI</t>
        </is>
      </c>
      <c r="C85" s="95" t="n"/>
      <c r="D85" s="97">
        <f>D72+D76+D83</f>
        <v/>
      </c>
      <c r="E85" s="97">
        <f>E72+E76+E83</f>
        <v/>
      </c>
      <c r="F85" s="97">
        <f>F72+F76+F83</f>
        <v/>
      </c>
      <c r="G85" s="97">
        <f>G72+G76+G83</f>
        <v/>
      </c>
      <c r="H85" s="97">
        <f>H72+H76+H83</f>
        <v/>
      </c>
      <c r="I85" s="97">
        <f>I72+I76+I83</f>
        <v/>
      </c>
      <c r="J85" s="109">
        <f>J72+J76+J83</f>
        <v/>
      </c>
    </row>
    <row r="86" ht="20" customHeight="1" s="1">
      <c r="B86" s="210" t="inlineStr">
        <is>
          <t xml:space="preserve"> </t>
        </is>
      </c>
      <c r="C86" s="252">
        <f>D86-1</f>
        <v/>
      </c>
      <c r="D86" s="252">
        <f>E86-1</f>
        <v/>
      </c>
      <c r="E86" s="252">
        <f>E$21</f>
        <v/>
      </c>
      <c r="F86" s="77">
        <f>F$21</f>
        <v/>
      </c>
      <c r="G86" s="77">
        <f>G$21</f>
        <v/>
      </c>
      <c r="H86" s="77">
        <f>H$21</f>
        <v/>
      </c>
      <c r="I86" s="77">
        <f>I$21</f>
        <v/>
      </c>
      <c r="J86" s="77">
        <f>J$21</f>
        <v/>
      </c>
    </row>
    <row r="87" ht="20" customHeight="1" s="1">
      <c r="B87" s="42" t="inlineStr">
        <is>
          <t>INIZIO CASSA</t>
        </is>
      </c>
      <c r="C87" s="82" t="n"/>
      <c r="D87" s="83">
        <f>C52</f>
        <v/>
      </c>
      <c r="E87" s="83">
        <f>D88</f>
        <v/>
      </c>
      <c r="F87" s="83">
        <f>E88</f>
        <v/>
      </c>
      <c r="G87" s="83">
        <f>F88</f>
        <v/>
      </c>
      <c r="H87" s="83">
        <f>G88</f>
        <v/>
      </c>
      <c r="I87" s="83">
        <f>H88</f>
        <v/>
      </c>
      <c r="J87" s="87">
        <f>I88</f>
        <v/>
      </c>
    </row>
    <row r="88" ht="20" customHeight="1" s="1" thickBot="1">
      <c r="B88" s="212" t="inlineStr">
        <is>
          <t>CASSA DI FINE MESE</t>
        </is>
      </c>
      <c r="C88" s="213" t="n"/>
      <c r="D88" s="108">
        <f>D85+D87</f>
        <v/>
      </c>
      <c r="E88" s="108">
        <f>E85+E87</f>
        <v/>
      </c>
      <c r="F88" s="108">
        <f>F85+F87</f>
        <v/>
      </c>
      <c r="G88" s="108">
        <f>G85+G87</f>
        <v/>
      </c>
      <c r="H88" s="108">
        <f>H85+H87</f>
        <v/>
      </c>
      <c r="I88" s="108">
        <f>I85+I87</f>
        <v/>
      </c>
      <c r="J88" s="111">
        <f>J85+J87</f>
        <v/>
      </c>
    </row>
    <row r="89"/>
    <row r="90" ht="25" customFormat="1" customHeight="1" s="20">
      <c r="B90" s="26" t="inlineStr">
        <is>
          <t>IMMOBILIZZAZIONI MATERIALI</t>
        </is>
      </c>
      <c r="C90" s="26" t="n"/>
      <c r="D90" s="26" t="n"/>
      <c r="E90" s="26" t="n"/>
      <c r="F90" s="26" t="n"/>
      <c r="G90" s="26" t="n"/>
      <c r="H90" s="26" t="n"/>
      <c r="I90" s="26" t="n"/>
      <c r="J90" s="26" t="n"/>
    </row>
    <row r="91" ht="20" customFormat="1" customHeight="1" s="72">
      <c r="B91" s="78" t="n"/>
      <c r="C91" s="241">
        <f>D91-1</f>
        <v/>
      </c>
      <c r="D91" s="241">
        <f>E91-1</f>
        <v/>
      </c>
      <c r="E91" s="241">
        <f>E$21</f>
        <v/>
      </c>
      <c r="F91" s="74">
        <f>F$21</f>
        <v/>
      </c>
      <c r="G91" s="74">
        <f>G$21</f>
        <v/>
      </c>
      <c r="H91" s="74">
        <f>H$21</f>
        <v/>
      </c>
      <c r="I91" s="74">
        <f>I$21</f>
        <v/>
      </c>
      <c r="J91" s="74">
        <f>J$21</f>
        <v/>
      </c>
    </row>
    <row r="92" ht="20" customFormat="1" customHeight="1" s="45" thickBot="1">
      <c r="A92" s="45" t="n"/>
      <c r="B92" s="151" t="inlineStr">
        <is>
          <t>CAPEX</t>
        </is>
      </c>
      <c r="C92" s="152" t="inlineStr">
        <is>
          <t>N/A</t>
        </is>
      </c>
      <c r="D92" s="153">
        <f>D55-D36-C55</f>
        <v/>
      </c>
      <c r="E92" s="153">
        <f>E55-E36-D55</f>
        <v/>
      </c>
      <c r="F92" s="154" t="n">
        <v>900000</v>
      </c>
      <c r="G92" s="154" t="n">
        <v>900000</v>
      </c>
      <c r="H92" s="154" t="n">
        <v>925000</v>
      </c>
      <c r="I92" s="154" t="n">
        <v>950000</v>
      </c>
      <c r="J92" s="236">
        <f>J106</f>
        <v/>
      </c>
    </row>
    <row r="93" ht="20" customFormat="1" customHeight="1" s="45">
      <c r="A93" s="45" t="n"/>
      <c r="B93" s="79" t="n"/>
      <c r="C93" s="27" t="n"/>
      <c r="D93" s="27" t="n"/>
      <c r="E93" s="28" t="n"/>
      <c r="F93" s="28" t="n"/>
      <c r="G93" s="27" t="n"/>
      <c r="H93" s="27" t="n"/>
      <c r="I93" s="27" t="n"/>
      <c r="J93" s="27" t="n"/>
    </row>
    <row r="94" ht="20" customFormat="1" customHeight="1" s="45" thickBot="1">
      <c r="A94" s="45" t="n"/>
      <c r="B94" s="151" t="inlineStr">
        <is>
          <t>IMMOBILIZZAZIONI (LORDE)</t>
        </is>
      </c>
      <c r="C94" s="103" t="n"/>
      <c r="D94" s="103" t="n"/>
      <c r="E94" s="155">
        <f>E110+E108</f>
        <v/>
      </c>
      <c r="F94" s="155">
        <f>E94+F92</f>
        <v/>
      </c>
      <c r="G94" s="97">
        <f>F94+G92</f>
        <v/>
      </c>
      <c r="H94" s="97">
        <f>G94+H92</f>
        <v/>
      </c>
      <c r="I94" s="97">
        <f>H94+I92</f>
        <v/>
      </c>
      <c r="J94" s="109">
        <f>I94+J92</f>
        <v/>
      </c>
    </row>
    <row r="95" ht="20" customFormat="1" customHeight="1" s="45">
      <c r="A95" s="45" t="n"/>
      <c r="B95" s="79" t="inlineStr">
        <is>
          <t xml:space="preserve"> </t>
        </is>
      </c>
      <c r="C95" s="27" t="n"/>
      <c r="D95" s="27" t="n"/>
      <c r="E95" s="27" t="n"/>
      <c r="F95" s="27" t="n"/>
      <c r="G95" s="27" t="n"/>
      <c r="H95" s="27" t="n"/>
      <c r="I95" s="27" t="n"/>
      <c r="J95" s="27" t="n"/>
    </row>
    <row r="96" ht="20" customFormat="1" customHeight="1" s="45" thickBot="1">
      <c r="A96" s="45" t="n"/>
      <c r="B96" s="156" t="inlineStr">
        <is>
          <t>PERIODO DI AMMORTAMENTO</t>
        </is>
      </c>
      <c r="C96" s="157" t="n">
        <v>20</v>
      </c>
      <c r="D96" s="85" t="inlineStr">
        <is>
          <t>inserisci il numero. di anni</t>
        </is>
      </c>
      <c r="F96" s="27" t="n"/>
      <c r="G96" s="27" t="n"/>
      <c r="H96" s="27" t="n"/>
      <c r="I96" s="27" t="n"/>
      <c r="J96" s="27" t="n"/>
    </row>
    <row r="97" ht="20" customFormat="1" customHeight="1" s="45">
      <c r="A97" s="45" t="n"/>
      <c r="B97" s="79" t="inlineStr">
        <is>
          <t xml:space="preserve"> </t>
        </is>
      </c>
      <c r="C97" s="27" t="n"/>
      <c r="D97" s="27" t="n"/>
      <c r="E97" s="29" t="n"/>
      <c r="F97" s="27" t="n"/>
      <c r="G97" s="27" t="n"/>
      <c r="H97" s="27" t="n"/>
      <c r="I97" s="27" t="n"/>
      <c r="J97" s="27" t="n"/>
    </row>
    <row r="98" ht="20" customFormat="1" customHeight="1" s="45">
      <c r="A98" s="45" t="n"/>
      <c r="B98" s="79" t="n"/>
      <c r="C98" s="86" t="inlineStr">
        <is>
          <t>DEPREZZAMENTO</t>
        </is>
      </c>
      <c r="D98" s="27" t="n"/>
      <c r="E98" s="29" t="n"/>
      <c r="F98" s="27" t="n"/>
      <c r="G98" s="27" t="n"/>
      <c r="H98" s="27" t="n"/>
      <c r="I98" s="27" t="n"/>
      <c r="J98" s="27" t="n"/>
    </row>
    <row r="99" ht="20" customFormat="1" customHeight="1" s="72">
      <c r="B99" s="78" t="n"/>
      <c r="C99" s="241">
        <f>D99-1</f>
        <v/>
      </c>
      <c r="D99" s="241">
        <f>E99-1</f>
        <v/>
      </c>
      <c r="E99" s="241">
        <f>E$21</f>
        <v/>
      </c>
      <c r="F99" s="74">
        <f>F$21</f>
        <v/>
      </c>
      <c r="G99" s="74">
        <f>G$21</f>
        <v/>
      </c>
      <c r="H99" s="74">
        <f>H$21</f>
        <v/>
      </c>
      <c r="I99" s="74">
        <f>I$21</f>
        <v/>
      </c>
      <c r="J99" s="74">
        <f>J$21</f>
        <v/>
      </c>
    </row>
    <row r="100" ht="20" customFormat="1" customHeight="1" s="45">
      <c r="A100" s="45" t="n"/>
      <c r="B100" s="2" t="n"/>
      <c r="C100" s="253">
        <f>E91</f>
        <v/>
      </c>
      <c r="D100" s="89">
        <f>E94</f>
        <v/>
      </c>
      <c r="E100" s="82" t="n"/>
      <c r="F100" s="83">
        <f>$D100/$C$96</f>
        <v/>
      </c>
      <c r="G100" s="83">
        <f>IF(SUM($F100:F100)+$D100/$C$96&gt;$D100,0,$D100/$C$96)</f>
        <v/>
      </c>
      <c r="H100" s="83">
        <f>IF(SUM($F100:G100)+$D100/$C$96&gt;$D100,0,$D100/$C$96)</f>
        <v/>
      </c>
      <c r="I100" s="83">
        <f>IF(SUM($F100:H100)+$D100/$C$96&gt;$D100,0,$D100/$C$96)</f>
        <v/>
      </c>
      <c r="J100" s="87">
        <f>IF(SUM($F100:I100)+$D100/$C$96&gt;$D100,0,$D100/$C$96)</f>
        <v/>
      </c>
    </row>
    <row r="101" ht="20" customFormat="1" customHeight="1" s="45">
      <c r="A101" s="45" t="n"/>
      <c r="B101" s="2" t="n"/>
      <c r="C101" s="90">
        <f>F91</f>
        <v/>
      </c>
      <c r="D101" s="89">
        <f>F92</f>
        <v/>
      </c>
      <c r="E101" s="82" t="n"/>
      <c r="F101" s="91" t="n"/>
      <c r="G101" s="83">
        <f>$D101/$C$96</f>
        <v/>
      </c>
      <c r="H101" s="83">
        <f>IF(SUM($F101:G101)+$D101/$C$96&gt;$D101,0,$D101/$C$96)</f>
        <v/>
      </c>
      <c r="I101" s="83">
        <f>IF(SUM($F101:H101)+$D101/$C$96&gt;$D101,0,$D101/$C$96)</f>
        <v/>
      </c>
      <c r="J101" s="87">
        <f>IF(SUM($F101:I101)+$D101/$C$96&gt;$D101,0,$D101/$C$96)</f>
        <v/>
      </c>
    </row>
    <row r="102" ht="20" customFormat="1" customHeight="1" s="45">
      <c r="A102" s="45" t="n"/>
      <c r="B102" s="2" t="n"/>
      <c r="C102" s="90">
        <f>C101+1</f>
        <v/>
      </c>
      <c r="D102" s="89">
        <f>G92</f>
        <v/>
      </c>
      <c r="E102" s="82" t="n"/>
      <c r="F102" s="91" t="n"/>
      <c r="G102" s="91" t="n"/>
      <c r="H102" s="83">
        <f>$D102/$C$96</f>
        <v/>
      </c>
      <c r="I102" s="83">
        <f>IF(SUM($F102:H102)+$D102/$C$96&gt;$D102,0,$D102/$C$96)</f>
        <v/>
      </c>
      <c r="J102" s="87">
        <f>IF(SUM($F102:I102)+$D102/$C$96&gt;$D102,0,$D102/$C$96)</f>
        <v/>
      </c>
    </row>
    <row r="103" ht="20" customFormat="1" customHeight="1" s="45">
      <c r="A103" s="45" t="n"/>
      <c r="B103" s="2" t="n"/>
      <c r="C103" s="90">
        <f>C102+1</f>
        <v/>
      </c>
      <c r="D103" s="89">
        <f>H92</f>
        <v/>
      </c>
      <c r="E103" s="82" t="n"/>
      <c r="F103" s="91" t="n"/>
      <c r="G103" s="91" t="n"/>
      <c r="H103" s="91" t="n"/>
      <c r="I103" s="83">
        <f>$D103/$C$96</f>
        <v/>
      </c>
      <c r="J103" s="87">
        <f>IF(SUM($F103:I103)+$D103/$C$96&gt;$D103,0,$D103/$C$96)</f>
        <v/>
      </c>
    </row>
    <row r="104" ht="20" customFormat="1" customHeight="1" s="45" thickBot="1">
      <c r="A104" s="45" t="n"/>
      <c r="B104" s="2" t="n"/>
      <c r="C104" s="93">
        <f>C103+1</f>
        <v/>
      </c>
      <c r="D104" s="94">
        <f>I92</f>
        <v/>
      </c>
      <c r="E104" s="95" t="n"/>
      <c r="F104" s="96" t="n"/>
      <c r="G104" s="96" t="n"/>
      <c r="H104" s="96" t="n"/>
      <c r="I104" s="96" t="n"/>
      <c r="J104" s="109">
        <f>$D104/$C$96</f>
        <v/>
      </c>
    </row>
    <row r="105" ht="20" customFormat="1" customHeight="1" s="45">
      <c r="A105" s="45" t="n"/>
      <c r="B105" s="80" t="inlineStr">
        <is>
          <t xml:space="preserve"> </t>
        </is>
      </c>
      <c r="C105" s="30" t="n"/>
      <c r="D105" s="30" t="n"/>
      <c r="E105" s="27" t="n"/>
      <c r="F105" s="31" t="n"/>
      <c r="G105" s="31" t="n"/>
      <c r="H105" s="31" t="n"/>
      <c r="I105" s="31" t="n"/>
      <c r="J105" s="27" t="n"/>
    </row>
    <row r="106" ht="20" customFormat="1" customHeight="1" s="45" thickBot="1">
      <c r="A106" s="45" t="n"/>
      <c r="C106" s="99" t="inlineStr">
        <is>
          <t>DEPREZZAMENTO</t>
        </is>
      </c>
      <c r="D106" s="98" t="n"/>
      <c r="E106" s="100" t="n"/>
      <c r="F106" s="101">
        <f>SUM(F100:F104)</f>
        <v/>
      </c>
      <c r="G106" s="97">
        <f>SUM(G100:G104)</f>
        <v/>
      </c>
      <c r="H106" s="97">
        <f>SUM(H100:H104)</f>
        <v/>
      </c>
      <c r="I106" s="97">
        <f>SUM(I100:I104)</f>
        <v/>
      </c>
      <c r="J106" s="112" t="n">
        <v>320000</v>
      </c>
    </row>
    <row r="107" ht="20" customFormat="1" customHeight="1" s="45">
      <c r="A107" s="45" t="n"/>
      <c r="C107" s="81" t="inlineStr">
        <is>
          <t xml:space="preserve"> </t>
        </is>
      </c>
      <c r="D107" s="31" t="n"/>
      <c r="E107" s="31" t="n"/>
      <c r="F107" s="31" t="n"/>
      <c r="G107" s="31" t="n"/>
      <c r="H107" s="31" t="n"/>
      <c r="I107" s="31" t="n"/>
      <c r="J107" s="31" t="n"/>
    </row>
    <row r="108" ht="20" customFormat="1" customHeight="1" s="45" thickBot="1">
      <c r="A108" s="45" t="n"/>
      <c r="C108" s="102" t="inlineStr">
        <is>
          <t>AMMORTAMENTI ACCUMULATI</t>
        </is>
      </c>
      <c r="D108" s="103" t="n"/>
      <c r="E108" s="104">
        <f>E106</f>
        <v/>
      </c>
      <c r="F108" s="104">
        <f>F106</f>
        <v/>
      </c>
      <c r="G108" s="104">
        <f>F108+G106</f>
        <v/>
      </c>
      <c r="H108" s="104">
        <f>G108+H106</f>
        <v/>
      </c>
      <c r="I108" s="104">
        <f>H108+I106</f>
        <v/>
      </c>
      <c r="J108" s="110">
        <f>I108+J106</f>
        <v/>
      </c>
    </row>
    <row r="109" ht="20" customFormat="1" customHeight="1" s="45">
      <c r="A109" s="45" t="n"/>
      <c r="C109" s="79" t="inlineStr">
        <is>
          <t xml:space="preserve"> </t>
        </is>
      </c>
      <c r="D109" s="27" t="n"/>
      <c r="E109" s="27" t="n"/>
      <c r="F109" s="27" t="n"/>
      <c r="G109" s="27" t="n"/>
      <c r="H109" s="27" t="n"/>
      <c r="I109" s="27" t="n"/>
      <c r="J109" s="27" t="n"/>
    </row>
    <row r="110" ht="20" customFormat="1" customHeight="1" s="45" thickBot="1">
      <c r="A110" s="45" t="n"/>
      <c r="C110" s="105" t="inlineStr">
        <is>
          <t>IMMOBILIZZAZIONI (NETTE)</t>
        </is>
      </c>
      <c r="D110" s="106" t="n"/>
      <c r="E110" s="107">
        <f>E55</f>
        <v/>
      </c>
      <c r="F110" s="108">
        <f>F94-F108</f>
        <v/>
      </c>
      <c r="G110" s="108">
        <f>G94-G108</f>
        <v/>
      </c>
      <c r="H110" s="108">
        <f>H94-H108</f>
        <v/>
      </c>
      <c r="I110" s="108">
        <f>I94-I108</f>
        <v/>
      </c>
      <c r="J110" s="111">
        <f>J94-J108</f>
        <v/>
      </c>
    </row>
    <row r="111">
      <c r="B111" s="35" t="n"/>
      <c r="C111" s="35" t="n"/>
      <c r="D111" s="35" t="n"/>
      <c r="E111" s="35" t="n"/>
      <c r="F111" s="35" t="n"/>
      <c r="G111" s="254" t="n"/>
      <c r="H111" s="35" t="n"/>
      <c r="I111" s="35" t="n"/>
      <c r="J111" s="35" t="n"/>
    </row>
    <row r="112" ht="20" customFormat="1" customHeight="1" s="72">
      <c r="B112" s="67" t="inlineStr">
        <is>
          <t>ANALISI DCF</t>
        </is>
      </c>
      <c r="C112" s="241" t="n"/>
      <c r="D112" s="241" t="n"/>
      <c r="E112" s="255">
        <f>E$21</f>
        <v/>
      </c>
      <c r="F112" s="149">
        <f>F$21</f>
        <v/>
      </c>
      <c r="G112" s="149">
        <f>G$21</f>
        <v/>
      </c>
      <c r="H112" s="149">
        <f>H$21</f>
        <v/>
      </c>
      <c r="I112" s="149">
        <f>I$21</f>
        <v/>
      </c>
      <c r="J112" s="149">
        <f>J$21</f>
        <v/>
      </c>
    </row>
    <row r="113" ht="5" customHeight="1" s="1">
      <c r="B113" s="172" t="inlineStr">
        <is>
          <t xml:space="preserve"> </t>
        </is>
      </c>
      <c r="C113" s="173" t="n"/>
      <c r="D113" s="173" t="n"/>
      <c r="E113" s="174" t="n"/>
      <c r="F113" s="173" t="n"/>
      <c r="G113" s="173" t="n"/>
      <c r="H113" s="173" t="n"/>
      <c r="I113" s="173" t="n"/>
      <c r="J113" s="175" t="n"/>
    </row>
    <row r="114" ht="20" customHeight="1" s="1">
      <c r="B114" s="169" t="inlineStr">
        <is>
          <t>EBIT</t>
        </is>
      </c>
      <c r="C114" s="127" t="n"/>
      <c r="D114" s="126" t="n"/>
      <c r="E114" s="127" t="n"/>
      <c r="F114" s="170">
        <f>F37</f>
        <v/>
      </c>
      <c r="G114" s="170">
        <f>G37</f>
        <v/>
      </c>
      <c r="H114" s="170">
        <f>H37</f>
        <v/>
      </c>
      <c r="I114" s="170">
        <f>I37</f>
        <v/>
      </c>
      <c r="J114" s="171">
        <f>J37</f>
        <v/>
      </c>
    </row>
    <row r="115" ht="20" customHeight="1" s="1">
      <c r="B115" s="117" t="inlineStr">
        <is>
          <t>IMPOSTA RETTIFICATA (1-T)</t>
        </is>
      </c>
      <c r="C115" s="118" t="n"/>
      <c r="D115" s="119" t="n"/>
      <c r="E115" s="118" t="n"/>
      <c r="F115" s="138">
        <f>IF(F114&lt;0,0,-F114*F45)</f>
        <v/>
      </c>
      <c r="G115" s="138">
        <f>IF(G114&lt;0,0,-G114*G45)</f>
        <v/>
      </c>
      <c r="H115" s="138">
        <f>IF(H114&lt;0,0,-H114*H45)</f>
        <v/>
      </c>
      <c r="I115" s="138">
        <f>IF(I114&lt;0,0,-I114*I45)</f>
        <v/>
      </c>
      <c r="J115" s="139">
        <f>IF(J114&lt;0,0,-J114*J45)</f>
        <v/>
      </c>
    </row>
    <row r="116" ht="20" customHeight="1" s="1">
      <c r="B116" s="117" t="inlineStr">
        <is>
          <t>ADDBACK D&amp;A</t>
        </is>
      </c>
      <c r="C116" s="118" t="n"/>
      <c r="D116" s="119" t="n"/>
      <c r="E116" s="118" t="n"/>
      <c r="F116" s="138">
        <f>F68</f>
        <v/>
      </c>
      <c r="G116" s="138">
        <f>G68</f>
        <v/>
      </c>
      <c r="H116" s="138">
        <f>H68</f>
        <v/>
      </c>
      <c r="I116" s="138">
        <f>I68</f>
        <v/>
      </c>
      <c r="J116" s="139">
        <f>J68</f>
        <v/>
      </c>
    </row>
    <row r="117" ht="20" customHeight="1" s="1">
      <c r="B117" s="117" t="inlineStr">
        <is>
          <t>VARIAZIONE IN NWC</t>
        </is>
      </c>
      <c r="C117" s="118" t="n"/>
      <c r="D117" s="119" t="n"/>
      <c r="E117" s="118" t="n"/>
      <c r="F117" s="138">
        <f>SUM(F69:F71)</f>
        <v/>
      </c>
      <c r="G117" s="138">
        <f>SUM(G69:G71)</f>
        <v/>
      </c>
      <c r="H117" s="138">
        <f>SUM(H69:H71)</f>
        <v/>
      </c>
      <c r="I117" s="138">
        <f>SUM(I69:I71)</f>
        <v/>
      </c>
      <c r="J117" s="139">
        <f>SUM(J69:J71)</f>
        <v/>
      </c>
    </row>
    <row r="118" ht="20" customHeight="1" s="1">
      <c r="B118" s="117" t="inlineStr">
        <is>
          <t>CAPEX</t>
        </is>
      </c>
      <c r="C118" s="118" t="n"/>
      <c r="D118" s="118" t="n"/>
      <c r="E118" s="118" t="n"/>
      <c r="F118" s="138">
        <f>F76</f>
        <v/>
      </c>
      <c r="G118" s="138">
        <f>G76</f>
        <v/>
      </c>
      <c r="H118" s="138">
        <f>H76</f>
        <v/>
      </c>
      <c r="I118" s="138">
        <f>I76</f>
        <v/>
      </c>
      <c r="J118" s="139">
        <f>J76</f>
        <v/>
      </c>
    </row>
    <row r="119" ht="20" customHeight="1" s="1">
      <c r="B119" s="121" t="inlineStr">
        <is>
          <t>SUBTOTALE</t>
        </is>
      </c>
      <c r="C119" s="122" t="n"/>
      <c r="D119" s="122" t="n"/>
      <c r="E119" s="122" t="n"/>
      <c r="F119" s="140">
        <f>SUM(F114:F118)</f>
        <v/>
      </c>
      <c r="G119" s="140">
        <f>SUM(G114:G118)</f>
        <v/>
      </c>
      <c r="H119" s="140">
        <f>SUM(H114:H118)</f>
        <v/>
      </c>
      <c r="I119" s="140">
        <f>SUM(I114:I118)</f>
        <v/>
      </c>
      <c r="J119" s="141">
        <f>SUM(J114:J118)</f>
        <v/>
      </c>
    </row>
    <row r="120" ht="20" customHeight="1" s="1">
      <c r="B120" s="123" t="inlineStr">
        <is>
          <t>VALORE TERMINALE</t>
        </is>
      </c>
      <c r="C120" s="119" t="n"/>
      <c r="D120" s="119" t="n"/>
      <c r="E120" s="119" t="n"/>
      <c r="F120" s="142" t="n"/>
      <c r="G120" s="142" t="n"/>
      <c r="H120" s="142" t="n"/>
      <c r="I120" s="142" t="n"/>
      <c r="J120" s="143">
        <f>J33*C7</f>
        <v/>
      </c>
    </row>
    <row r="121" ht="20" customHeight="1" s="1">
      <c r="B121" s="121" t="inlineStr">
        <is>
          <t>FLUSSO DI CASSA LIBERO ALL'IMPRESA (FCFF)</t>
        </is>
      </c>
      <c r="C121" s="122" t="n"/>
      <c r="D121" s="122" t="n"/>
      <c r="E121" s="122" t="n"/>
      <c r="F121" s="140">
        <f>F119+F120</f>
        <v/>
      </c>
      <c r="G121" s="140">
        <f>G119+G120</f>
        <v/>
      </c>
      <c r="H121" s="140">
        <f>H119+H120</f>
        <v/>
      </c>
      <c r="I121" s="140">
        <f>I119+I120</f>
        <v/>
      </c>
      <c r="J121" s="141">
        <f>J119+J120</f>
        <v/>
      </c>
    </row>
    <row r="122" ht="20" customHeight="1" s="1">
      <c r="B122" s="123" t="inlineStr">
        <is>
          <t xml:space="preserve"> </t>
        </is>
      </c>
      <c r="C122" s="119" t="n"/>
      <c r="D122" s="119" t="n"/>
      <c r="E122" s="119" t="n"/>
      <c r="F122" s="144" t="n"/>
      <c r="G122" s="144" t="n"/>
      <c r="H122" s="144" t="n"/>
      <c r="I122" s="144" t="n"/>
      <c r="J122" s="145" t="n"/>
    </row>
    <row r="123" ht="20" customHeight="1" s="1">
      <c r="B123" s="123" t="inlineStr">
        <is>
          <t>PERIODO DI SCONTO</t>
        </is>
      </c>
      <c r="C123" s="119" t="n"/>
      <c r="D123" s="119" t="n"/>
      <c r="E123" s="119" t="n"/>
      <c r="F123" s="146">
        <f>C9</f>
        <v/>
      </c>
      <c r="G123" s="146" t="n">
        <v>1</v>
      </c>
      <c r="H123" s="146" t="n">
        <v>1</v>
      </c>
      <c r="I123" s="146" t="n">
        <v>1</v>
      </c>
      <c r="J123" s="147" t="n">
        <v>1</v>
      </c>
    </row>
    <row r="124" ht="20" customHeight="1" s="1">
      <c r="B124" s="123" t="inlineStr">
        <is>
          <t>FATTORE DI SCONTO</t>
        </is>
      </c>
      <c r="C124" s="119" t="n"/>
      <c r="D124" s="119" t="n"/>
      <c r="E124" s="119" t="n"/>
      <c r="F124" s="146">
        <f>1/(1+$C$8)^C9</f>
        <v/>
      </c>
      <c r="G124" s="146">
        <f>F124/(1+$C$8)^G123</f>
        <v/>
      </c>
      <c r="H124" s="146">
        <f>G124/(1+$C$8)^H123</f>
        <v/>
      </c>
      <c r="I124" s="146">
        <f>H124/(1+$C$8)^I123</f>
        <v/>
      </c>
      <c r="J124" s="147">
        <f>I124/(1+$C$8)^J123</f>
        <v/>
      </c>
    </row>
    <row r="125" ht="20" customHeight="1" s="1">
      <c r="B125" s="123" t="inlineStr">
        <is>
          <t>FLUSSI DI CASSA LIBERI SCONTATI</t>
        </is>
      </c>
      <c r="C125" s="119" t="n"/>
      <c r="D125" s="119" t="n"/>
      <c r="E125" s="119" t="n"/>
      <c r="F125" s="118">
        <f>F121*F124</f>
        <v/>
      </c>
      <c r="G125" s="118">
        <f>G121*G124</f>
        <v/>
      </c>
      <c r="H125" s="118">
        <f>H121*H124</f>
        <v/>
      </c>
      <c r="I125" s="118">
        <f>I121*I124</f>
        <v/>
      </c>
      <c r="J125" s="120">
        <f>J121*J124</f>
        <v/>
      </c>
    </row>
    <row r="126" ht="20" customHeight="1" s="1">
      <c r="B126" s="125" t="inlineStr">
        <is>
          <t>VALORE ATTUALE NETTO</t>
        </is>
      </c>
      <c r="C126" s="126" t="n"/>
      <c r="D126" s="126" t="n"/>
      <c r="E126" s="127">
        <f>SUM(F125:J125)</f>
        <v/>
      </c>
      <c r="F126" s="119" t="n"/>
      <c r="G126" s="119" t="n"/>
      <c r="H126" s="119" t="n"/>
      <c r="I126" s="119" t="n"/>
      <c r="J126" s="124" t="n"/>
    </row>
    <row r="127" ht="20" customHeight="1" s="1">
      <c r="B127" s="123" t="inlineStr">
        <is>
          <t xml:space="preserve"> </t>
        </is>
      </c>
      <c r="C127" s="119" t="n"/>
      <c r="D127" s="119" t="n"/>
      <c r="E127" s="118" t="n"/>
      <c r="F127" s="119" t="n"/>
      <c r="G127" s="119" t="n"/>
      <c r="H127" s="119" t="n"/>
      <c r="I127" s="119" t="n"/>
      <c r="J127" s="124" t="n"/>
    </row>
    <row r="128" ht="20" customHeight="1" s="1">
      <c r="B128" s="128" t="inlineStr">
        <is>
          <t>VALORE AZIENDALE</t>
        </is>
      </c>
      <c r="C128" s="129" t="n"/>
      <c r="D128" s="129" t="n"/>
      <c r="E128" s="130">
        <f>E126</f>
        <v/>
      </c>
      <c r="F128" s="119" t="n"/>
      <c r="G128" s="119" t="n"/>
      <c r="H128" s="119" t="n"/>
      <c r="I128" s="119" t="n"/>
      <c r="J128" s="124" t="n"/>
    </row>
    <row r="129" ht="20" customHeight="1" s="1">
      <c r="B129" s="123" t="inlineStr">
        <is>
          <t>CONTANTE</t>
        </is>
      </c>
      <c r="C129" s="131" t="n"/>
      <c r="D129" s="131" t="n"/>
      <c r="E129" s="132">
        <f>E52</f>
        <v/>
      </c>
      <c r="F129" s="119" t="n"/>
      <c r="G129" s="119" t="n"/>
      <c r="H129" s="119" t="n"/>
      <c r="I129" s="119" t="n"/>
      <c r="J129" s="124" t="n"/>
    </row>
    <row r="130" ht="20" customHeight="1" s="1">
      <c r="B130" s="123" t="inlineStr">
        <is>
          <t>DEBITO FINANZIARIO</t>
        </is>
      </c>
      <c r="C130" s="131" t="n"/>
      <c r="D130" s="131" t="n"/>
      <c r="E130" s="132">
        <f>-E59</f>
        <v/>
      </c>
      <c r="F130" s="119" t="n"/>
      <c r="G130" s="119" t="n"/>
      <c r="H130" s="119" t="n"/>
      <c r="I130" s="119" t="n"/>
      <c r="J130" s="124" t="n"/>
    </row>
    <row r="131" ht="20" customHeight="1" s="1">
      <c r="B131" s="128" t="inlineStr">
        <is>
          <t>VALORE AZIONARIO</t>
        </is>
      </c>
      <c r="C131" s="129" t="n"/>
      <c r="D131" s="129" t="n"/>
      <c r="E131" s="130">
        <f>SUM(E128:E130)</f>
        <v/>
      </c>
      <c r="F131" s="119" t="n"/>
      <c r="G131" s="119" t="n"/>
      <c r="H131" s="119" t="n"/>
      <c r="I131" s="119" t="n"/>
      <c r="J131" s="124" t="n"/>
    </row>
    <row r="132" ht="20" customHeight="1" s="1">
      <c r="B132" s="123" t="inlineStr">
        <is>
          <t xml:space="preserve"> </t>
        </is>
      </c>
      <c r="C132" s="131" t="n"/>
      <c r="D132" s="131" t="n"/>
      <c r="E132" s="132" t="n"/>
      <c r="F132" s="119" t="n"/>
      <c r="G132" s="119" t="n"/>
      <c r="H132" s="119" t="n"/>
      <c r="I132" s="119" t="n"/>
      <c r="J132" s="124" t="n"/>
    </row>
    <row r="133" ht="20" customHeight="1" s="1">
      <c r="B133" s="125" t="inlineStr">
        <is>
          <t>MULTIPLI IMPLICITI</t>
        </is>
      </c>
      <c r="C133" s="131" t="n"/>
      <c r="D133" s="131" t="n"/>
      <c r="E133" s="132" t="n"/>
      <c r="F133" s="119" t="n"/>
      <c r="G133" s="119" t="n"/>
      <c r="H133" s="119" t="n"/>
      <c r="I133" s="119" t="n"/>
      <c r="J133" s="124" t="n"/>
    </row>
    <row r="134" ht="20" customHeight="1" s="1">
      <c r="B134" s="123" t="inlineStr">
        <is>
          <t>EV/EBITDA</t>
        </is>
      </c>
      <c r="C134" s="131" t="n"/>
      <c r="D134" s="119" t="n"/>
      <c r="E134" s="133">
        <f>E128/E33</f>
        <v/>
      </c>
      <c r="F134" s="119" t="n"/>
      <c r="G134" s="119" t="n"/>
      <c r="H134" s="119" t="n"/>
      <c r="I134" s="119" t="n"/>
      <c r="J134" s="124" t="n"/>
    </row>
    <row r="135" ht="20" customHeight="1" s="1">
      <c r="B135" s="123" t="inlineStr">
        <is>
          <t>PE</t>
        </is>
      </c>
      <c r="C135" s="131" t="n"/>
      <c r="D135" s="119" t="n"/>
      <c r="E135" s="133">
        <f>E131/E47</f>
        <v/>
      </c>
      <c r="F135" s="119" t="n"/>
      <c r="G135" s="119" t="n"/>
      <c r="H135" s="119" t="n"/>
      <c r="I135" s="119" t="n"/>
      <c r="J135" s="124" t="n"/>
    </row>
    <row r="136" ht="20" customHeight="1" s="1">
      <c r="B136" s="176" t="inlineStr">
        <is>
          <t>P / B</t>
        </is>
      </c>
      <c r="C136" s="177" t="n"/>
      <c r="D136" s="177" t="n"/>
      <c r="E136" s="178">
        <f>E131/E60</f>
        <v/>
      </c>
      <c r="F136" s="177" t="n"/>
      <c r="G136" s="177" t="n"/>
      <c r="H136" s="177" t="n"/>
      <c r="I136" s="177" t="n"/>
      <c r="J136" s="179" t="n"/>
    </row>
    <row r="137" ht="11" customHeight="1" s="1" thickBot="1">
      <c r="B137" s="134" t="n"/>
      <c r="C137" s="135" t="n"/>
      <c r="D137" s="135" t="n"/>
      <c r="E137" s="136" t="n"/>
      <c r="F137" s="135" t="n"/>
      <c r="G137" s="135" t="n"/>
      <c r="H137" s="135" t="n"/>
      <c r="I137" s="135" t="n"/>
      <c r="J137" s="137" t="n"/>
    </row>
    <row r="138"/>
    <row r="139" ht="25" customFormat="1" customHeight="1" s="20">
      <c r="B139" s="25" t="inlineStr">
        <is>
          <t>PRINCIPALI INDICI FINANZIARI</t>
        </is>
      </c>
    </row>
    <row r="140" ht="20" customFormat="1" customHeight="1" s="72">
      <c r="B140" s="75" t="n"/>
      <c r="C140" s="241">
        <f>D140-1</f>
        <v/>
      </c>
      <c r="D140" s="241">
        <f>E140-1</f>
        <v/>
      </c>
      <c r="E140" s="241">
        <f>E$21</f>
        <v/>
      </c>
      <c r="F140" s="74">
        <f>F$21</f>
        <v/>
      </c>
      <c r="G140" s="74">
        <f>G$21</f>
        <v/>
      </c>
      <c r="H140" s="74">
        <f>H$21</f>
        <v/>
      </c>
      <c r="I140" s="74">
        <f>I$21</f>
        <v/>
      </c>
      <c r="J140" s="74">
        <f>J$21</f>
        <v/>
      </c>
    </row>
    <row r="141" ht="5" customHeight="1" s="1">
      <c r="B141" s="160" t="n"/>
      <c r="C141" s="161" t="n"/>
      <c r="D141" s="161" t="n"/>
      <c r="E141" s="162" t="n"/>
      <c r="F141" s="162" t="n"/>
      <c r="G141" s="162" t="n"/>
      <c r="H141" s="162" t="n"/>
      <c r="I141" s="162" t="n"/>
      <c r="J141" s="223" t="n"/>
    </row>
    <row r="142" ht="20" customHeight="1" s="1">
      <c r="B142" s="163" t="inlineStr">
        <is>
          <t>DEBITO FINANZIARIO / EBITDA</t>
        </is>
      </c>
      <c r="C142" s="164">
        <f>C59/C33</f>
        <v/>
      </c>
      <c r="D142" s="164">
        <f>D59/D33</f>
        <v/>
      </c>
      <c r="E142" s="164">
        <f>E59/E33</f>
        <v/>
      </c>
      <c r="F142" s="164">
        <f>F59/F33</f>
        <v/>
      </c>
      <c r="G142" s="164">
        <f>G59/G33</f>
        <v/>
      </c>
      <c r="H142" s="164">
        <f>H59/H33</f>
        <v/>
      </c>
      <c r="I142" s="164">
        <f>I59/I33</f>
        <v/>
      </c>
      <c r="J142" s="224">
        <f>J59/J33</f>
        <v/>
      </c>
    </row>
    <row r="143" ht="20" customHeight="1" s="1">
      <c r="B143" s="163" t="inlineStr">
        <is>
          <t>COPERTURA DEL SERVIZIO DEL DEBITO</t>
        </is>
      </c>
      <c r="C143" s="164" t="inlineStr">
        <is>
          <t>N/A</t>
        </is>
      </c>
      <c r="D143" s="164" t="inlineStr">
        <is>
          <t>N/A</t>
        </is>
      </c>
      <c r="E143" s="164" t="inlineStr">
        <is>
          <t>N/A</t>
        </is>
      </c>
      <c r="F143" s="164">
        <f>IF(-F79-F80&lt;=0,"NA",F121/(-(F79+F80)))</f>
        <v/>
      </c>
      <c r="G143" s="164">
        <f>IF(-G79-G80&lt;=0,"NA",G121/(-(G79+G80)))</f>
        <v/>
      </c>
      <c r="H143" s="164">
        <f>IF(-H79-H80&lt;=0,"NA",H121/(-(H79+H80)))</f>
        <v/>
      </c>
      <c r="I143" s="164">
        <f>IF(-I79-I80&lt;=0,"NA",I121/(-(I79+I80)))</f>
        <v/>
      </c>
      <c r="J143" s="224">
        <f>IF(-J79-J80&lt;=0,"NA",J121/(-(J79+J80)))</f>
        <v/>
      </c>
    </row>
    <row r="144" ht="20" customHeight="1" s="1">
      <c r="B144" s="163" t="inlineStr">
        <is>
          <t>EBIT/INTERESSI</t>
        </is>
      </c>
      <c r="C144" s="164">
        <f>IF(-C40&lt;=0,"NA",-C37/C40)</f>
        <v/>
      </c>
      <c r="D144" s="164">
        <f>IF(-D40&lt;=0,"NA",-D37/D40)</f>
        <v/>
      </c>
      <c r="E144" s="164">
        <f>IF(-E40&lt;=0,"NA",-E37/E40)</f>
        <v/>
      </c>
      <c r="F144" s="164">
        <f>IF(-F40&lt;=0,"NA",-F37/F40)</f>
        <v/>
      </c>
      <c r="G144" s="164">
        <f>IF(-G40&lt;=0,"NA",-G37/G40)</f>
        <v/>
      </c>
      <c r="H144" s="164">
        <f>IF(-H40&lt;=0,"NA",-H37/H40)</f>
        <v/>
      </c>
      <c r="I144" s="164">
        <f>IF(-I40&lt;=0,"NA",-I37/I40)</f>
        <v/>
      </c>
      <c r="J144" s="224">
        <f>IF(-J40&lt;=0,"NA",-J37/J40)</f>
        <v/>
      </c>
    </row>
    <row r="145" ht="20" customHeight="1" s="1">
      <c r="B145" s="163" t="inlineStr">
        <is>
          <t xml:space="preserve"> </t>
        </is>
      </c>
      <c r="C145" s="165" t="n"/>
      <c r="D145" s="165" t="n"/>
      <c r="E145" s="256" t="n"/>
      <c r="F145" s="256" t="n"/>
      <c r="G145" s="256" t="n"/>
      <c r="H145" s="256" t="n"/>
      <c r="I145" s="256" t="n"/>
      <c r="J145" s="257" t="n"/>
    </row>
    <row r="146" ht="20" customHeight="1" s="1">
      <c r="B146" s="163" t="inlineStr">
        <is>
          <t>RAPPORTO CORRENTE</t>
        </is>
      </c>
      <c r="C146" s="164">
        <f>IF(ISERR(SUM(C52:C54)/SUM(C58:C58)),"NA",SUM(C52:C54)/SUM(C58:C58))</f>
        <v/>
      </c>
      <c r="D146" s="164">
        <f>IF(ISERR(SUM(D52:D54)/SUM(D58:D58)),"NA",SUM(D52:D54)/SUM(D58:D58))</f>
        <v/>
      </c>
      <c r="E146" s="164">
        <f>IF(ISERR(SUM(E52:E54)/SUM(E58:E58)),"NA",SUM(E52:E54)/SUM(E58:E58))</f>
        <v/>
      </c>
      <c r="F146" s="164">
        <f>IF(ISERR(SUM(F52:F54)/SUM(F58:F58)),"NA",SUM(F52:F54)/SUM(F58:F58))</f>
        <v/>
      </c>
      <c r="G146" s="164">
        <f>IF(ISERR(SUM(G52:G54)/SUM(G58:G58)),"NA",SUM(G52:G54)/SUM(G58:G58))</f>
        <v/>
      </c>
      <c r="H146" s="164">
        <f>IF(ISERR(SUM(H52:H54)/SUM(H58:H58)),"NA",SUM(H52:H54)/SUM(H58:H58))</f>
        <v/>
      </c>
      <c r="I146" s="164">
        <f>IF(ISERR(SUM(I52:I54)/SUM(I58:I58)),"NA",SUM(I52:I54)/SUM(I58:I58))</f>
        <v/>
      </c>
      <c r="J146" s="224">
        <f>IF(ISERR(SUM(J52:J54)/SUM(J58:J58)),"NA",SUM(J52:J54)/SUM(J58:J58))</f>
        <v/>
      </c>
    </row>
    <row r="147" ht="20" customHeight="1" s="1">
      <c r="B147" s="163" t="inlineStr">
        <is>
          <t>GIORNI CREDITI</t>
        </is>
      </c>
      <c r="C147" s="167">
        <f>C53/C22*365</f>
        <v/>
      </c>
      <c r="D147" s="167">
        <f>D53/D22*365</f>
        <v/>
      </c>
      <c r="E147" s="167">
        <f>E53/E22*365</f>
        <v/>
      </c>
      <c r="F147" s="167">
        <f>F53/F22*365</f>
        <v/>
      </c>
      <c r="G147" s="167">
        <f>G53/G22*365</f>
        <v/>
      </c>
      <c r="H147" s="167">
        <f>H53/H22*365</f>
        <v/>
      </c>
      <c r="I147" s="167">
        <f>I53/I22*365</f>
        <v/>
      </c>
      <c r="J147" s="226">
        <f>J53/J22*365</f>
        <v/>
      </c>
    </row>
    <row r="148" ht="20" customHeight="1" s="1">
      <c r="B148" s="163" t="inlineStr">
        <is>
          <t>GIORNI INVENTARIO</t>
        </is>
      </c>
      <c r="C148" s="167">
        <f>-C54/C25*365</f>
        <v/>
      </c>
      <c r="D148" s="167">
        <f>-D54/D25*365</f>
        <v/>
      </c>
      <c r="E148" s="167">
        <f>-E54/E25*365</f>
        <v/>
      </c>
      <c r="F148" s="167">
        <f>-F54/F25*365</f>
        <v/>
      </c>
      <c r="G148" s="167">
        <f>-G54/G25*365</f>
        <v/>
      </c>
      <c r="H148" s="167">
        <f>-H54/H25*365</f>
        <v/>
      </c>
      <c r="I148" s="167">
        <f>-I54/I25*365</f>
        <v/>
      </c>
      <c r="J148" s="226">
        <f>-J54/J25*365</f>
        <v/>
      </c>
    </row>
    <row r="149" ht="20" customHeight="1" s="1">
      <c r="B149" s="163" t="inlineStr">
        <is>
          <t>GIORNI PAGA</t>
        </is>
      </c>
      <c r="C149" s="167">
        <f>-C58/C25*365</f>
        <v/>
      </c>
      <c r="D149" s="167">
        <f>-D58/D25*365</f>
        <v/>
      </c>
      <c r="E149" s="167">
        <f>-E58/E25*365</f>
        <v/>
      </c>
      <c r="F149" s="167">
        <f>-F58/F25*365</f>
        <v/>
      </c>
      <c r="G149" s="167">
        <f>-G58/G25*365</f>
        <v/>
      </c>
      <c r="H149" s="167">
        <f>-H58/H25*365</f>
        <v/>
      </c>
      <c r="I149" s="167">
        <f>-I58/I25*365</f>
        <v/>
      </c>
      <c r="J149" s="226">
        <f>-J58/J25*365</f>
        <v/>
      </c>
    </row>
    <row r="150" ht="20" customHeight="1" s="1">
      <c r="B150" s="163" t="inlineStr">
        <is>
          <t xml:space="preserve"> </t>
        </is>
      </c>
      <c r="C150" s="165" t="n"/>
      <c r="D150" s="165" t="n"/>
      <c r="E150" s="256" t="n"/>
      <c r="F150" s="256" t="n"/>
      <c r="G150" s="256" t="n"/>
      <c r="H150" s="256" t="n"/>
      <c r="I150" s="256" t="n"/>
      <c r="J150" s="257" t="n"/>
    </row>
    <row r="151" ht="20" customHeight="1" s="1">
      <c r="B151" s="163" t="inlineStr">
        <is>
          <t>MARGINE EBITDA</t>
        </is>
      </c>
      <c r="C151" s="256">
        <f>C34</f>
        <v/>
      </c>
      <c r="D151" s="256">
        <f>D34</f>
        <v/>
      </c>
      <c r="E151" s="256">
        <f>E34</f>
        <v/>
      </c>
      <c r="F151" s="256">
        <f>F34</f>
        <v/>
      </c>
      <c r="G151" s="256">
        <f>G34</f>
        <v/>
      </c>
      <c r="H151" s="256">
        <f>H34</f>
        <v/>
      </c>
      <c r="I151" s="256">
        <f>I34</f>
        <v/>
      </c>
      <c r="J151" s="257">
        <f>J34</f>
        <v/>
      </c>
    </row>
    <row r="152" ht="20" customHeight="1" s="1">
      <c r="B152" s="163" t="inlineStr">
        <is>
          <t>CRESCITA DEI RICAVI</t>
        </is>
      </c>
      <c r="C152" s="164" t="inlineStr">
        <is>
          <t>N/A</t>
        </is>
      </c>
      <c r="D152" s="256">
        <f>IF(ISERR(D22/C22-1),"NA",D22/C22-1)</f>
        <v/>
      </c>
      <c r="E152" s="256">
        <f>IF(ISERR(E22/D22-1),"NA",E22/D22-1)</f>
        <v/>
      </c>
      <c r="F152" s="256">
        <f>IF(ISERR(F22/E22-1),"NA",F22/E22-1)</f>
        <v/>
      </c>
      <c r="G152" s="256">
        <f>IF(ISERR(G22/F22-1),"NA",G22/F22-1)</f>
        <v/>
      </c>
      <c r="H152" s="256">
        <f>IF(ISERR(H22/G22-1),"NA",H22/G22-1)</f>
        <v/>
      </c>
      <c r="I152" s="256">
        <f>IF(ISERR(I22/H22-1),"NA",I22/H22-1)</f>
        <v/>
      </c>
      <c r="J152" s="257">
        <f>IF(ISERR(J22/I22-1),"NA",J22/I22-1)</f>
        <v/>
      </c>
    </row>
    <row r="153" ht="20" customHeight="1" s="1">
      <c r="B153" s="163" t="inlineStr">
        <is>
          <t>ROIC</t>
        </is>
      </c>
      <c r="C153" s="164" t="inlineStr">
        <is>
          <t>N/A</t>
        </is>
      </c>
      <c r="D153" s="164" t="inlineStr">
        <is>
          <t>N/A</t>
        </is>
      </c>
      <c r="E153" s="164" t="inlineStr">
        <is>
          <t>N/A</t>
        </is>
      </c>
      <c r="F153" s="256">
        <f>(F114+F115)/AVERAGE(E156:F156)</f>
        <v/>
      </c>
      <c r="G153" s="256">
        <f>(G114+G115)/AVERAGE(F156:G156)</f>
        <v/>
      </c>
      <c r="H153" s="256">
        <f>(H114+H115)/AVERAGE(G156:H156)</f>
        <v/>
      </c>
      <c r="I153" s="256">
        <f>(I114+I115)/AVERAGE(H156:I156)</f>
        <v/>
      </c>
      <c r="J153" s="257">
        <f>(J114+J115)/AVERAGE(I156:J156)</f>
        <v/>
      </c>
    </row>
    <row r="154" ht="20" customHeight="1" s="1">
      <c r="B154" s="163" t="inlineStr">
        <is>
          <t>CAPRIOLO</t>
        </is>
      </c>
      <c r="C154" s="256">
        <f>C47/AVERAGE(C60:C60)</f>
        <v/>
      </c>
      <c r="D154" s="256">
        <f>D47/AVERAGE(C60:D60)</f>
        <v/>
      </c>
      <c r="E154" s="256">
        <f>E47/AVERAGE(D60:E60)</f>
        <v/>
      </c>
      <c r="F154" s="256">
        <f>F47/AVERAGE(E60:F60)</f>
        <v/>
      </c>
      <c r="G154" s="256">
        <f>G47/AVERAGE(F60:G60)</f>
        <v/>
      </c>
      <c r="H154" s="256">
        <f>H47/AVERAGE(G60:H60)</f>
        <v/>
      </c>
      <c r="I154" s="256">
        <f>I47/AVERAGE(H60:I60)</f>
        <v/>
      </c>
      <c r="J154" s="257">
        <f>J47/AVERAGE(I60:J60)</f>
        <v/>
      </c>
    </row>
    <row r="155" ht="20" customHeight="1" s="1">
      <c r="B155" s="163" t="inlineStr">
        <is>
          <t>RICAVI/ATTIVITÀ</t>
        </is>
      </c>
      <c r="C155" s="164">
        <f>C22/C56</f>
        <v/>
      </c>
      <c r="D155" s="164">
        <f>D22/D56</f>
        <v/>
      </c>
      <c r="E155" s="164">
        <f>E22/E56</f>
        <v/>
      </c>
      <c r="F155" s="164">
        <f>F22/F56</f>
        <v/>
      </c>
      <c r="G155" s="164">
        <f>G22/G56</f>
        <v/>
      </c>
      <c r="H155" s="164">
        <f>H22/H56</f>
        <v/>
      </c>
      <c r="I155" s="164">
        <f>I22/I56</f>
        <v/>
      </c>
      <c r="J155" s="224">
        <f>J22/J56</f>
        <v/>
      </c>
    </row>
    <row r="156" ht="20" customHeight="1" s="1">
      <c r="B156" s="163" t="inlineStr">
        <is>
          <t>CAPITALE INVESTITO</t>
        </is>
      </c>
      <c r="C156" s="258">
        <f>SUM(C53:C55)-SUM(C58:C58)</f>
        <v/>
      </c>
      <c r="D156" s="258">
        <f>SUM(D53:D55)-SUM(D58:D58)</f>
        <v/>
      </c>
      <c r="E156" s="258">
        <f>SUM(E53:E55)-SUM(E58:E58)</f>
        <v/>
      </c>
      <c r="F156" s="258">
        <f>SUM(F53:F55)-SUM(F58:F58)</f>
        <v/>
      </c>
      <c r="G156" s="258">
        <f>SUM(G53:G55)-SUM(G58:G58)</f>
        <v/>
      </c>
      <c r="H156" s="258">
        <f>SUM(H53:H55)-SUM(H58:H58)</f>
        <v/>
      </c>
      <c r="I156" s="258">
        <f>SUM(I53:I55)-SUM(I58:I58)</f>
        <v/>
      </c>
      <c r="J156" s="259">
        <f>SUM(J53:J55)-SUM(J58:J58)</f>
        <v/>
      </c>
    </row>
    <row r="157" ht="11" customHeight="1" s="1" thickBot="1">
      <c r="B157" s="228" t="n"/>
      <c r="C157" s="229" t="n"/>
      <c r="D157" s="229" t="n"/>
      <c r="E157" s="229" t="n"/>
      <c r="F157" s="229" t="n"/>
      <c r="G157" s="229" t="n"/>
      <c r="H157" s="229" t="n"/>
      <c r="I157" s="229" t="n"/>
      <c r="J157" s="230" t="n"/>
    </row>
    <row r="158">
      <c r="B158" s="159" t="n"/>
      <c r="C158" s="15" t="n"/>
      <c r="D158" s="15" t="n"/>
      <c r="E158" s="15" t="n"/>
      <c r="F158" s="15" t="n"/>
      <c r="G158" s="15" t="n"/>
      <c r="H158" s="15" t="n"/>
      <c r="I158" s="15" t="n"/>
      <c r="J158" s="15" t="n"/>
    </row>
    <row r="159" ht="50" customFormat="1" customHeight="1" s="8">
      <c r="B159" s="260" t="inlineStr">
        <is>
          <t>CLICCA QUI PER CREARE IN SMARTSHEET</t>
        </is>
      </c>
    </row>
  </sheetData>
  <mergeCells count="1">
    <mergeCell ref="B159:J159"/>
  </mergeCells>
  <hyperlinks>
    <hyperlink xmlns:r="http://schemas.openxmlformats.org/officeDocument/2006/relationships" ref="B159" r:id="rId1"/>
  </hyperlinks>
  <pageMargins left="0.3" right="0.3" top="0.3" bottom="0.3" header="0" footer="0"/>
  <pageSetup orientation="landscape" scale="75" fitToHeight="0" horizontalDpi="300" verticalDpi="300"/>
  <rowBreaks count="4" manualBreakCount="4">
    <brk id="19" min="0" max="16383" man="1"/>
    <brk id="89" min="0" max="16383" man="1"/>
    <brk id="111" min="0" max="16383" man="1"/>
    <brk id="138" min="0" max="16383" man="1"/>
  </rowBreaks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7999816888943144"/>
    <outlinePr summaryBelow="0"/>
    <pageSetUpPr fitToPage="1"/>
  </sheetPr>
  <dimension ref="A1:J157"/>
  <sheetViews>
    <sheetView showGridLines="0" workbookViewId="0">
      <pane ySplit="1" topLeftCell="A2" activePane="bottomLeft" state="frozen"/>
      <selection pane="bottomLeft" activeCell="C6" sqref="C6"/>
    </sheetView>
  </sheetViews>
  <sheetFormatPr baseColWidth="8" defaultColWidth="8.81640625" defaultRowHeight="14.5"/>
  <cols>
    <col width="3.36328125" customWidth="1" style="1" min="1" max="1"/>
    <col width="30.81640625" customWidth="1" style="1" min="2" max="2"/>
    <col width="16.81640625" customWidth="1" style="1" min="3" max="10"/>
    <col width="3.36328125" customWidth="1" style="1" min="11" max="11"/>
    <col width="8.81640625" customWidth="1" style="1" min="12" max="16384"/>
  </cols>
  <sheetData>
    <row r="1" ht="42" customFormat="1" customHeight="1" s="3">
      <c r="B1" s="4" t="inlineStr">
        <is>
          <t>MODELLO DI VALUTAZIONE DCF</t>
        </is>
      </c>
    </row>
    <row r="2" ht="25" customFormat="1" customHeight="1" s="8">
      <c r="B2" s="222" t="inlineStr">
        <is>
          <t>L'utente può completare solo campi non ombreggiati.</t>
        </is>
      </c>
      <c r="C2" s="7" t="n"/>
      <c r="D2" s="7" t="n"/>
      <c r="E2" s="7" t="n"/>
    </row>
    <row r="3" ht="20.5" customHeight="1" s="1">
      <c r="B3" s="17" t="inlineStr">
        <is>
          <t>PANORAMICA FINANZIARIA</t>
        </is>
      </c>
      <c r="C3" s="16" t="n"/>
      <c r="D3" s="16" t="n"/>
      <c r="E3" s="16" t="n"/>
      <c r="F3" s="16" t="n"/>
      <c r="G3" s="16" t="n"/>
      <c r="H3" s="16" t="n"/>
      <c r="I3" s="16" t="n"/>
      <c r="J3" s="16" t="n"/>
    </row>
    <row r="4" ht="400" customHeight="1" s="1">
      <c r="B4" s="16" t="n"/>
      <c r="C4" s="16" t="n"/>
      <c r="D4" s="16" t="n"/>
      <c r="E4" s="16" t="n"/>
      <c r="F4" s="16" t="n"/>
      <c r="G4" s="16" t="n"/>
      <c r="H4" s="16" t="n"/>
      <c r="I4" s="16" t="n"/>
      <c r="J4" s="16" t="n"/>
    </row>
    <row r="5" ht="25" customFormat="1" customHeight="1" s="18">
      <c r="B5" s="67" t="inlineStr">
        <is>
          <t>VALUTAZIONE DCF</t>
        </is>
      </c>
      <c r="C5" s="68" t="n"/>
      <c r="D5" s="68" t="n"/>
      <c r="E5" s="68" t="n"/>
      <c r="F5" s="21" t="inlineStr">
        <is>
          <t>CONSIDERAZIONI DI VALUTAZIONE</t>
        </is>
      </c>
      <c r="G5" s="21" t="n"/>
      <c r="H5" s="21" t="n"/>
      <c r="I5" s="21" t="n"/>
      <c r="J5" s="21" t="n"/>
    </row>
    <row r="6" ht="20" customFormat="1" customHeight="1" s="18" thickBot="1">
      <c r="B6" s="10" t="inlineStr">
        <is>
          <t>TV EV/EBITDA Multiplo</t>
        </is>
      </c>
      <c r="C6" s="113" t="n">
        <v>1</v>
      </c>
      <c r="D6" s="68" t="n"/>
      <c r="E6" s="68" t="n"/>
      <c r="F6" s="52" t="inlineStr">
        <is>
          <t>VALORE AZIENDALE</t>
        </is>
      </c>
      <c r="G6" s="53">
        <f>'ello di valutazione DCF - BLANK'!E127</f>
        <v/>
      </c>
      <c r="I6" s="58" t="inlineStr">
        <is>
          <t>MULTIPLI IMPLICITI</t>
        </is>
      </c>
      <c r="J6" s="59" t="n"/>
    </row>
    <row r="7" ht="20" customFormat="1" customHeight="1" s="18">
      <c r="B7" s="10" t="inlineStr">
        <is>
          <t>WACC ·</t>
        </is>
      </c>
      <c r="C7" s="238" t="n">
        <v>0.01</v>
      </c>
      <c r="D7" s="68" t="n"/>
      <c r="E7" s="68" t="n"/>
      <c r="F7" s="56" t="inlineStr">
        <is>
          <t>Contante</t>
        </is>
      </c>
      <c r="G7" s="62">
        <f>'ello di valutazione DCF - BLANK'!E51</f>
        <v/>
      </c>
      <c r="I7" s="56">
        <f>'ello di valutazione DCF - BLANK'!B133</f>
        <v/>
      </c>
      <c r="J7" s="64">
        <f>'ello di valutazione DCF - BLANK'!E133</f>
        <v/>
      </c>
    </row>
    <row r="8" ht="20" customFormat="1" customHeight="1" s="18" thickBot="1">
      <c r="B8" s="11" t="inlineStr">
        <is>
          <t>PERIODO DI SCONTO  in anni</t>
        </is>
      </c>
      <c r="C8" s="115" t="n">
        <v>1</v>
      </c>
      <c r="D8" s="68" t="n"/>
      <c r="E8" s="68" t="n"/>
      <c r="F8" s="57" t="inlineStr">
        <is>
          <t>Debito finanziario</t>
        </is>
      </c>
      <c r="G8" s="63">
        <f>-'ello di valutazione DCF - BLANK'!E58</f>
        <v/>
      </c>
      <c r="I8" s="60">
        <f>'ello di valutazione DCF - BLANK'!B134</f>
        <v/>
      </c>
      <c r="J8" s="65">
        <f>'ello di valutazione DCF - BLANK'!E134</f>
        <v/>
      </c>
    </row>
    <row r="9" ht="20" customFormat="1" customHeight="1" s="18" thickBot="1">
      <c r="B9" s="210" t="n"/>
      <c r="C9" s="116" t="n"/>
      <c r="D9" s="68" t="n"/>
      <c r="E9" s="68" t="n"/>
      <c r="F9" s="54" t="inlineStr">
        <is>
          <t>VALORE AZIONARIO</t>
        </is>
      </c>
      <c r="G9" s="55">
        <f>SUM(G6:G8)</f>
        <v/>
      </c>
      <c r="I9" s="61">
        <f>'ello di valutazione DCF - BLANK'!B135</f>
        <v/>
      </c>
      <c r="J9" s="66">
        <f>'ello di valutazione DCF - BLANK'!E135</f>
        <v/>
      </c>
    </row>
    <row r="10">
      <c r="B10" s="9" t="n"/>
      <c r="C10" s="9" t="n"/>
      <c r="D10" s="9" t="n"/>
      <c r="E10" s="9" t="n"/>
      <c r="F10" s="9" t="n"/>
      <c r="G10" s="9" t="n"/>
      <c r="H10" s="9" t="n"/>
      <c r="I10" s="9" t="n"/>
      <c r="J10" s="9" t="n"/>
    </row>
    <row r="11" ht="25" customFormat="1" customHeight="1" s="20">
      <c r="B11" s="21" t="inlineStr">
        <is>
          <t>IPOTESI</t>
        </is>
      </c>
      <c r="C11" s="21" t="n"/>
      <c r="D11" s="21" t="n"/>
      <c r="E11" s="21" t="n"/>
    </row>
    <row r="12" ht="20" customHeight="1" s="1">
      <c r="B12" s="42" t="inlineStr">
        <is>
          <t>PRIMO ANNO DI PREVISIONE</t>
        </is>
      </c>
      <c r="C12" s="43" t="inlineStr">
        <is>
          <t>Anno</t>
        </is>
      </c>
      <c r="D12" s="46" t="n">
        <v>2025</v>
      </c>
      <c r="E12" s="45" t="n"/>
    </row>
    <row r="13" ht="20" customHeight="1" s="1">
      <c r="B13" s="12" t="inlineStr">
        <is>
          <t>TASSO D’INTERESSE</t>
        </is>
      </c>
      <c r="C13" s="10" t="inlineStr">
        <is>
          <t>%</t>
        </is>
      </c>
      <c r="D13" s="47" t="n">
        <v>0.01</v>
      </c>
      <c r="E13" s="45" t="n"/>
    </row>
    <row r="14" ht="20" customHeight="1" s="1">
      <c r="B14" s="12" t="inlineStr">
        <is>
          <t>ALIQUOTA FISCALE</t>
        </is>
      </c>
      <c r="C14" s="10" t="inlineStr">
        <is>
          <t>%</t>
        </is>
      </c>
      <c r="D14" s="47" t="n">
        <v>0.25</v>
      </c>
      <c r="E14" s="45" t="n"/>
    </row>
    <row r="15" ht="20" customHeight="1" s="1">
      <c r="B15" s="42" t="inlineStr">
        <is>
          <t>GIORNI CREDITI</t>
        </is>
      </c>
      <c r="C15" s="43" t="inlineStr">
        <is>
          <t>Giorni di vendita</t>
        </is>
      </c>
      <c r="D15" s="48" t="n">
        <v>30</v>
      </c>
      <c r="E15" s="45" t="n"/>
    </row>
    <row r="16" ht="20" customHeight="1" s="1">
      <c r="B16" s="42" t="inlineStr">
        <is>
          <t>GIORNI INVENTARIO</t>
        </is>
      </c>
      <c r="C16" s="43" t="inlineStr">
        <is>
          <t>Giorni COGS</t>
        </is>
      </c>
      <c r="D16" s="48" t="n">
        <v>45</v>
      </c>
      <c r="E16" s="45" t="n"/>
      <c r="F16" s="33" t="n"/>
      <c r="G16" s="44" t="n"/>
      <c r="H16" s="34" t="n"/>
      <c r="I16" s="35" t="n"/>
      <c r="J16" s="35" t="n"/>
    </row>
    <row r="17" ht="20" customHeight="1" s="1" thickBot="1">
      <c r="B17" s="49" t="inlineStr">
        <is>
          <t>GIORNI PAGA</t>
        </is>
      </c>
      <c r="C17" s="50" t="inlineStr">
        <is>
          <t>Giorni COGS</t>
        </is>
      </c>
      <c r="D17" s="51" t="n">
        <v>60</v>
      </c>
      <c r="E17" s="45" t="n"/>
      <c r="I17" s="35" t="n"/>
      <c r="J17" s="35" t="n"/>
    </row>
    <row r="18">
      <c r="B18" s="9" t="n"/>
      <c r="C18" s="9" t="n"/>
      <c r="D18" s="9" t="n"/>
      <c r="E18" s="9" t="n"/>
      <c r="F18" s="9" t="n"/>
      <c r="G18" s="9" t="n"/>
      <c r="H18" s="9" t="n"/>
      <c r="I18" s="9" t="n"/>
      <c r="J18" s="9" t="n"/>
    </row>
    <row r="19" ht="25" customFormat="1" customHeight="1" s="20">
      <c r="B19" s="21" t="inlineStr">
        <is>
          <t>CONTO ECONOMICO</t>
        </is>
      </c>
      <c r="C19" s="21" t="n"/>
      <c r="D19" s="21" t="n"/>
      <c r="E19" s="21" t="n"/>
      <c r="F19" s="239" t="n"/>
      <c r="G19" s="240" t="n"/>
      <c r="H19" s="21" t="n"/>
      <c r="I19" s="21" t="n"/>
      <c r="J19" s="21" t="n"/>
    </row>
    <row r="20" ht="20" customFormat="1" customHeight="1" s="72">
      <c r="B20" s="69" t="n"/>
      <c r="C20" s="241">
        <f>D20-1</f>
        <v/>
      </c>
      <c r="D20" s="241">
        <f>E20-1</f>
        <v/>
      </c>
      <c r="E20" s="241">
        <f>F20-1</f>
        <v/>
      </c>
      <c r="F20" s="74">
        <f>'ello di valutazione DCF - BLANK'!D12</f>
        <v/>
      </c>
      <c r="G20" s="74">
        <f>F20+1</f>
        <v/>
      </c>
      <c r="H20" s="74">
        <f>G20+1</f>
        <v/>
      </c>
      <c r="I20" s="74">
        <f>H20+1</f>
        <v/>
      </c>
      <c r="J20" s="74">
        <f>I20+1</f>
        <v/>
      </c>
    </row>
    <row r="21" ht="20" customHeight="1" s="1" thickBot="1">
      <c r="B21" s="181" t="inlineStr">
        <is>
          <t>RICAVI</t>
        </is>
      </c>
      <c r="C21" s="191" t="n">
        <v>1</v>
      </c>
      <c r="D21" s="191" t="n">
        <v>1</v>
      </c>
      <c r="E21" s="191" t="n">
        <v>1</v>
      </c>
      <c r="F21" s="108">
        <f>E21*(1+F22)</f>
        <v/>
      </c>
      <c r="G21" s="108">
        <f>F21*(1+G22)</f>
        <v/>
      </c>
      <c r="H21" s="108">
        <f>G21*(1+H22)</f>
        <v/>
      </c>
      <c r="I21" s="108">
        <f>H21*(1+I22)</f>
        <v/>
      </c>
      <c r="J21" s="111">
        <f>I21*(1+J22)</f>
        <v/>
      </c>
    </row>
    <row r="22" ht="20" customHeight="1" s="1" thickBot="1">
      <c r="B22" s="182" t="inlineStr">
        <is>
          <t>CRESCITA</t>
        </is>
      </c>
      <c r="C22" s="190" t="n"/>
      <c r="D22" s="189">
        <f>D21/C21-1</f>
        <v/>
      </c>
      <c r="E22" s="189">
        <f>E21/D21-1</f>
        <v/>
      </c>
      <c r="F22" s="192" t="n">
        <v>0.01</v>
      </c>
      <c r="G22" s="192" t="n">
        <v>0.01</v>
      </c>
      <c r="H22" s="192" t="n">
        <v>0.01</v>
      </c>
      <c r="I22" s="192" t="n">
        <v>0.01</v>
      </c>
      <c r="J22" s="193" t="n">
        <v>0.01</v>
      </c>
    </row>
    <row r="23">
      <c r="B23" s="158" t="n"/>
      <c r="C23" s="35" t="n"/>
      <c r="D23" s="35" t="n"/>
      <c r="E23" s="35" t="n"/>
      <c r="F23" s="27" t="n"/>
      <c r="G23" s="27" t="n"/>
      <c r="H23" s="27" t="n"/>
      <c r="I23" s="27" t="n"/>
      <c r="J23" s="27" t="n"/>
    </row>
    <row r="24" ht="20" customHeight="1" s="1" thickBot="1">
      <c r="B24" s="49" t="inlineStr">
        <is>
          <t>INGRANAGGI</t>
        </is>
      </c>
      <c r="C24" s="194" t="n">
        <v>1</v>
      </c>
      <c r="D24" s="194" t="n">
        <v>1</v>
      </c>
      <c r="E24" s="194" t="n">
        <v>1</v>
      </c>
      <c r="F24" s="97">
        <f>-(F21-F25)</f>
        <v/>
      </c>
      <c r="G24" s="97">
        <f>-(G21-G25)</f>
        <v/>
      </c>
      <c r="H24" s="97">
        <f>-(H21-H25)</f>
        <v/>
      </c>
      <c r="I24" s="97">
        <f>-(I21-I25)</f>
        <v/>
      </c>
      <c r="J24" s="109">
        <f>-(J21-J25)</f>
        <v/>
      </c>
    </row>
    <row r="25" ht="20" customHeight="1" s="1" thickBot="1">
      <c r="B25" s="49" t="inlineStr">
        <is>
          <t>MARGINE LORDO</t>
        </is>
      </c>
      <c r="C25" s="97">
        <f>C21+C24</f>
        <v/>
      </c>
      <c r="D25" s="97">
        <f>D21+D24</f>
        <v/>
      </c>
      <c r="E25" s="97">
        <f>E21+E24</f>
        <v/>
      </c>
      <c r="F25" s="97">
        <f>F21*F26</f>
        <v/>
      </c>
      <c r="G25" s="97">
        <f>G21*G26</f>
        <v/>
      </c>
      <c r="H25" s="97">
        <f>H21*H26</f>
        <v/>
      </c>
      <c r="I25" s="97">
        <f>I21*I26</f>
        <v/>
      </c>
      <c r="J25" s="109">
        <f>J21*J26</f>
        <v/>
      </c>
    </row>
    <row r="26" ht="20" customHeight="1" s="1" thickBot="1">
      <c r="B26" s="182" t="inlineStr">
        <is>
          <t>%</t>
        </is>
      </c>
      <c r="C26" s="242">
        <f>IF(ISERR(C25/C$21),"NA",C25/C$21)</f>
        <v/>
      </c>
      <c r="D26" s="242">
        <f>IF(ISERR(D25/D$21),"NA",D25/D$21)</f>
        <v/>
      </c>
      <c r="E26" s="242">
        <f>IF(ISERR(E25/E$21),"NA",E25/E$21)</f>
        <v/>
      </c>
      <c r="F26" s="243" t="n">
        <v>0.01</v>
      </c>
      <c r="G26" s="244">
        <f>F26</f>
        <v/>
      </c>
      <c r="H26" s="244">
        <f>G26</f>
        <v/>
      </c>
      <c r="I26" s="244">
        <f>H26</f>
        <v/>
      </c>
      <c r="J26" s="245">
        <f>I26</f>
        <v/>
      </c>
    </row>
    <row r="27">
      <c r="B27" s="158" t="n"/>
      <c r="C27" s="35" t="n"/>
      <c r="D27" s="35" t="n"/>
      <c r="E27" s="35" t="n"/>
      <c r="F27" s="27" t="n"/>
      <c r="G27" s="27" t="n"/>
      <c r="H27" s="27" t="n"/>
      <c r="I27" s="27" t="n"/>
      <c r="J27" s="27" t="n"/>
    </row>
    <row r="28" ht="20" customHeight="1" s="1">
      <c r="B28" s="42" t="inlineStr">
        <is>
          <t>VENDITE &amp; MARKETING</t>
        </is>
      </c>
      <c r="C28" s="195" t="n">
        <v>-1</v>
      </c>
      <c r="D28" s="195" t="n">
        <v>-1</v>
      </c>
      <c r="E28" s="233" t="n">
        <v>-1</v>
      </c>
      <c r="F28" s="195" t="n">
        <v>-1</v>
      </c>
      <c r="G28" s="195" t="n">
        <v>-1</v>
      </c>
      <c r="H28" s="195" t="n">
        <v>-1</v>
      </c>
      <c r="I28" s="195" t="n">
        <v>-1</v>
      </c>
      <c r="J28" s="196" t="n">
        <v>-1</v>
      </c>
    </row>
    <row r="29" ht="20" customHeight="1" s="1">
      <c r="B29" s="42" t="inlineStr">
        <is>
          <t>GENERALE &amp; ADMIN</t>
        </is>
      </c>
      <c r="C29" s="195" t="n">
        <v>-1</v>
      </c>
      <c r="D29" s="195" t="n">
        <v>-1</v>
      </c>
      <c r="E29" s="195" t="n">
        <v>-1</v>
      </c>
      <c r="F29" s="195" t="n">
        <v>-1</v>
      </c>
      <c r="G29" s="195" t="n">
        <v>-1</v>
      </c>
      <c r="H29" s="195" t="n">
        <v>-1</v>
      </c>
      <c r="I29" s="195" t="n">
        <v>-1</v>
      </c>
      <c r="J29" s="196" t="n">
        <v>-1</v>
      </c>
    </row>
    <row r="30" ht="20" customHeight="1" s="1">
      <c r="B30" s="42" t="inlineStr">
        <is>
          <t>ALTRE SPESE OPERATIVE</t>
        </is>
      </c>
      <c r="C30" s="195" t="n">
        <v>-1</v>
      </c>
      <c r="D30" s="195" t="n">
        <v>-1</v>
      </c>
      <c r="E30" s="195" t="n">
        <v>-1</v>
      </c>
      <c r="F30" s="195" t="n">
        <v>-1</v>
      </c>
      <c r="G30" s="195" t="n">
        <v>-1</v>
      </c>
      <c r="H30" s="195" t="n">
        <v>-1</v>
      </c>
      <c r="I30" s="195" t="n">
        <v>-1</v>
      </c>
      <c r="J30" s="196" t="n">
        <v>-1</v>
      </c>
    </row>
    <row r="31" ht="20" customHeight="1" s="1" thickBot="1">
      <c r="B31" s="49" t="inlineStr">
        <is>
          <t>OPEX</t>
        </is>
      </c>
      <c r="C31" s="97">
        <f>SUM(C28:C30)</f>
        <v/>
      </c>
      <c r="D31" s="97">
        <f>SUM(D28:D30)</f>
        <v/>
      </c>
      <c r="E31" s="97">
        <f>SUM(E28:E30)</f>
        <v/>
      </c>
      <c r="F31" s="97">
        <f>SUM(F28:F30)</f>
        <v/>
      </c>
      <c r="G31" s="97">
        <f>SUM(G28:G30)</f>
        <v/>
      </c>
      <c r="H31" s="97">
        <f>SUM(H28:H30)</f>
        <v/>
      </c>
      <c r="I31" s="97">
        <f>SUM(I28:I30)</f>
        <v/>
      </c>
      <c r="J31" s="109">
        <f>SUM(J28:J30)</f>
        <v/>
      </c>
    </row>
    <row r="32" ht="20" customHeight="1" s="1" thickBot="1">
      <c r="B32" s="181" t="inlineStr">
        <is>
          <t>Ebitda</t>
        </is>
      </c>
      <c r="C32" s="108">
        <f>C25+C31</f>
        <v/>
      </c>
      <c r="D32" s="108">
        <f>D25+D31</f>
        <v/>
      </c>
      <c r="E32" s="108">
        <f>E25+E31</f>
        <v/>
      </c>
      <c r="F32" s="108">
        <f>F25+F31</f>
        <v/>
      </c>
      <c r="G32" s="108">
        <f>G25+G31</f>
        <v/>
      </c>
      <c r="H32" s="108">
        <f>H25+H31</f>
        <v/>
      </c>
      <c r="I32" s="108">
        <f>I25+I31</f>
        <v/>
      </c>
      <c r="J32" s="111">
        <f>J25+J31</f>
        <v/>
      </c>
    </row>
    <row r="33" ht="20" customHeight="1" s="1" thickBot="1">
      <c r="B33" s="182" t="inlineStr">
        <is>
          <t>%</t>
        </is>
      </c>
      <c r="C33" s="242">
        <f>IF(ISERR(C32/C$21),"NA",C32/C$21)</f>
        <v/>
      </c>
      <c r="D33" s="242">
        <f>IF(ISERR(D32/D$21),"NA",D32/D$21)</f>
        <v/>
      </c>
      <c r="E33" s="242">
        <f>IF(ISERR(E32/E$21),"NA",E32/E$21)</f>
        <v/>
      </c>
      <c r="F33" s="242">
        <f>IF(ISERR(F32/F$21),"NA",F32/F$21)</f>
        <v/>
      </c>
      <c r="G33" s="242">
        <f>IF(ISERR(G32/G$21),"NA",G32/G$21)</f>
        <v/>
      </c>
      <c r="H33" s="242">
        <f>IF(ISERR(H32/H$21),"NA",H32/H$21)</f>
        <v/>
      </c>
      <c r="I33" s="242">
        <f>IF(ISERR(I32/I$21),"NA",I32/I$21)</f>
        <v/>
      </c>
      <c r="J33" s="246">
        <f>IF(ISERR(J32/J$21),"NA",J32/J$21)</f>
        <v/>
      </c>
    </row>
    <row r="34">
      <c r="B34" s="180" t="n"/>
      <c r="C34" s="38" t="n"/>
      <c r="D34" s="38" t="n"/>
      <c r="E34" s="38" t="n"/>
      <c r="F34" s="39" t="n"/>
      <c r="G34" s="39" t="n"/>
      <c r="H34" s="39" t="n"/>
      <c r="I34" s="39" t="n"/>
      <c r="J34" s="39" t="n"/>
    </row>
    <row r="35" ht="20" customHeight="1" s="1">
      <c r="B35" s="42" t="inlineStr">
        <is>
          <t>AMMORTAMENTI E AMMORTAMENTI</t>
        </is>
      </c>
      <c r="C35" s="195" t="n">
        <v>-1</v>
      </c>
      <c r="D35" s="195" t="n">
        <v>-1</v>
      </c>
      <c r="E35" s="195" t="n">
        <v>-1</v>
      </c>
      <c r="F35" s="92">
        <f>-F105</f>
        <v/>
      </c>
      <c r="G35" s="92">
        <f>-G105</f>
        <v/>
      </c>
      <c r="H35" s="92">
        <f>-H105</f>
        <v/>
      </c>
      <c r="I35" s="92">
        <f>-I105</f>
        <v/>
      </c>
      <c r="J35" s="184">
        <f>-J105</f>
        <v/>
      </c>
    </row>
    <row r="36" ht="20" customHeight="1" s="1" thickBot="1">
      <c r="B36" s="181" t="inlineStr">
        <is>
          <t>EBIT</t>
        </is>
      </c>
      <c r="C36" s="108">
        <f>C32+SUM(C35:C35)</f>
        <v/>
      </c>
      <c r="D36" s="108">
        <f>D32+SUM(D35:D35)</f>
        <v/>
      </c>
      <c r="E36" s="108">
        <f>E32+SUM(E35:E35)</f>
        <v/>
      </c>
      <c r="F36" s="108">
        <f>F32+SUM(F35:F35)</f>
        <v/>
      </c>
      <c r="G36" s="108">
        <f>G32+SUM(G35:G35)</f>
        <v/>
      </c>
      <c r="H36" s="108">
        <f>H32+SUM(H35:H35)</f>
        <v/>
      </c>
      <c r="I36" s="108">
        <f>I32+SUM(I35:I35)</f>
        <v/>
      </c>
      <c r="J36" s="111">
        <f>J32+SUM(J35:J35)</f>
        <v/>
      </c>
    </row>
    <row r="37" ht="20" customHeight="1" s="1" thickBot="1">
      <c r="B37" s="182" t="inlineStr">
        <is>
          <t>%</t>
        </is>
      </c>
      <c r="C37" s="242">
        <f>IF(ISERR(C36/C$21),"NA",C36/C$21)</f>
        <v/>
      </c>
      <c r="D37" s="242">
        <f>IF(ISERR(D36/D$21),"NA",D36/D$21)</f>
        <v/>
      </c>
      <c r="E37" s="242">
        <f>IF(ISERR(E36/E$21),"NA",E36/E$21)</f>
        <v/>
      </c>
      <c r="F37" s="242">
        <f>IF(ISERR(F36/F$21),"NA",F36/F$21)</f>
        <v/>
      </c>
      <c r="G37" s="242">
        <f>IF(ISERR(G36/G$21),"NA",G36/G$21)</f>
        <v/>
      </c>
      <c r="H37" s="242">
        <f>IF(ISERR(H36/H$21),"NA",H36/H$21)</f>
        <v/>
      </c>
      <c r="I37" s="242">
        <f>IF(ISERR(I36/I$21),"NA",I36/I$21)</f>
        <v/>
      </c>
      <c r="J37" s="246">
        <f>IF(ISERR(J36/J$21),"NA",J36/J$21)</f>
        <v/>
      </c>
    </row>
    <row r="38">
      <c r="B38" s="180" t="n"/>
      <c r="C38" s="35" t="n"/>
      <c r="D38" s="35" t="n"/>
      <c r="E38" s="35" t="n"/>
      <c r="F38" s="39" t="n"/>
      <c r="G38" s="39" t="n"/>
      <c r="H38" s="39" t="n"/>
      <c r="I38" s="39" t="n"/>
      <c r="J38" s="39" t="n"/>
    </row>
    <row r="39" ht="20" customHeight="1" s="1">
      <c r="B39" s="42" t="inlineStr">
        <is>
          <t>PAGAMENTO INTERESSI</t>
        </is>
      </c>
      <c r="C39" s="195" t="n">
        <v>-1</v>
      </c>
      <c r="D39" s="195" t="n">
        <v>-1</v>
      </c>
      <c r="E39" s="195" t="n">
        <v>-1</v>
      </c>
      <c r="F39" s="92">
        <f>-AVERAGE(E58:F58)*F40</f>
        <v/>
      </c>
      <c r="G39" s="92">
        <f>-AVERAGE(F58:G58)*'ello di valutazione DCF - BLANK'!$D$13</f>
        <v/>
      </c>
      <c r="H39" s="92">
        <f>-AVERAGE(G58:H58)*'ello di valutazione DCF - BLANK'!$D$13</f>
        <v/>
      </c>
      <c r="I39" s="92">
        <f>-AVERAGE(H58:I58)*'ello di valutazione DCF - BLANK'!$D$13</f>
        <v/>
      </c>
      <c r="J39" s="184">
        <f>-AVERAGE(I58:J58)*'ello di valutazione DCF - BLANK'!$D$13</f>
        <v/>
      </c>
    </row>
    <row r="40" ht="20" customHeight="1" s="1">
      <c r="B40" s="42" t="inlineStr">
        <is>
          <t>TASSO D’INTERESSE</t>
        </is>
      </c>
      <c r="C40" s="183" t="n"/>
      <c r="D40" s="183" t="n"/>
      <c r="E40" s="183" t="n"/>
      <c r="F40" s="247" t="n">
        <v>0.01</v>
      </c>
      <c r="G40" s="248">
        <f>F40</f>
        <v/>
      </c>
      <c r="H40" s="248">
        <f>G40</f>
        <v/>
      </c>
      <c r="I40" s="248">
        <f>H40</f>
        <v/>
      </c>
      <c r="J40" s="249">
        <f>I40</f>
        <v/>
      </c>
    </row>
    <row r="41" ht="20" customHeight="1" s="1" thickBot="1">
      <c r="B41" s="181" t="inlineStr">
        <is>
          <t>EBT ·</t>
        </is>
      </c>
      <c r="C41" s="108">
        <f>C36+C39</f>
        <v/>
      </c>
      <c r="D41" s="108">
        <f>D36+D39</f>
        <v/>
      </c>
      <c r="E41" s="108">
        <f>E36+E39</f>
        <v/>
      </c>
      <c r="F41" s="108">
        <f>F36+F39</f>
        <v/>
      </c>
      <c r="G41" s="108">
        <f>G36+G39</f>
        <v/>
      </c>
      <c r="H41" s="108">
        <f>H36+H39</f>
        <v/>
      </c>
      <c r="I41" s="108">
        <f>I36+I39</f>
        <v/>
      </c>
      <c r="J41" s="111">
        <f>J36+J39</f>
        <v/>
      </c>
    </row>
    <row r="42" ht="20" customHeight="1" s="1" thickBot="1">
      <c r="B42" s="182" t="inlineStr">
        <is>
          <t>%</t>
        </is>
      </c>
      <c r="C42" s="242">
        <f>IF(ISERR(C41/C$21),"NA",C41/C$21)</f>
        <v/>
      </c>
      <c r="D42" s="242">
        <f>IF(ISERR(D41/D$21),"NA",D41/D$21)</f>
        <v/>
      </c>
      <c r="E42" s="242">
        <f>IF(ISERR(E41/E$21),"NA",E41/E$21)</f>
        <v/>
      </c>
      <c r="F42" s="242">
        <f>IF(ISERR(F41/F$21),"NA",F41/F$21)</f>
        <v/>
      </c>
      <c r="G42" s="242">
        <f>IF(ISERR(G41/G$21),"NA",G41/G$21)</f>
        <v/>
      </c>
      <c r="H42" s="242">
        <f>IF(ISERR(H41/H$21),"NA",H41/H$21)</f>
        <v/>
      </c>
      <c r="I42" s="242">
        <f>IF(ISERR(I41/I$21),"NA",I41/I$21)</f>
        <v/>
      </c>
      <c r="J42" s="246">
        <f>IF(ISERR(J41/J$21),"NA",J41/J$21)</f>
        <v/>
      </c>
    </row>
    <row r="43">
      <c r="B43" s="158" t="n"/>
      <c r="C43" s="35" t="n"/>
      <c r="D43" s="35" t="n"/>
      <c r="E43" s="35" t="n"/>
      <c r="F43" s="35" t="n"/>
      <c r="G43" s="35" t="n"/>
      <c r="H43" s="35" t="n"/>
      <c r="I43" s="35" t="n"/>
      <c r="J43" s="35" t="n"/>
    </row>
    <row r="44" ht="20" customHeight="1" s="1">
      <c r="B44" s="42" t="inlineStr">
        <is>
          <t>ALIQUOTA FISCALE</t>
        </is>
      </c>
      <c r="C44" s="187">
        <f>-C45/C41</f>
        <v/>
      </c>
      <c r="D44" s="187">
        <f>-D45/D41</f>
        <v/>
      </c>
      <c r="E44" s="187">
        <f>-E45/E41</f>
        <v/>
      </c>
      <c r="F44" s="187">
        <f>'ello di valutazione DCF - BLANK'!D14</f>
        <v/>
      </c>
      <c r="G44" s="187">
        <f>F44</f>
        <v/>
      </c>
      <c r="H44" s="187">
        <f>G44</f>
        <v/>
      </c>
      <c r="I44" s="187">
        <f>H44</f>
        <v/>
      </c>
      <c r="J44" s="188">
        <f>I44</f>
        <v/>
      </c>
    </row>
    <row r="45" ht="20" customHeight="1" s="1">
      <c r="B45" s="42" t="inlineStr">
        <is>
          <t>TASSE PAGATE</t>
        </is>
      </c>
      <c r="C45" s="195" t="n">
        <v>-1</v>
      </c>
      <c r="D45" s="195" t="n">
        <v>-1</v>
      </c>
      <c r="E45" s="195" t="n">
        <v>-1</v>
      </c>
      <c r="F45" s="83">
        <f>IF(F41&gt;0,-F41*F44,0)</f>
        <v/>
      </c>
      <c r="G45" s="83">
        <f>IF(G41&gt;0,-G41*G44,0)</f>
        <v/>
      </c>
      <c r="H45" s="83">
        <f>IF(H41&gt;0,-H41*H44,0)</f>
        <v/>
      </c>
      <c r="I45" s="83">
        <f>IF(I41&gt;0,-I41*I44,0)</f>
        <v/>
      </c>
      <c r="J45" s="87">
        <f>IF(J41&gt;0,-J41*J44,0)</f>
        <v/>
      </c>
    </row>
    <row r="46" ht="20" customHeight="1" s="1" thickBot="1">
      <c r="B46" s="181" t="inlineStr">
        <is>
          <t>NETTO</t>
        </is>
      </c>
      <c r="C46" s="108">
        <f>C41+C45</f>
        <v/>
      </c>
      <c r="D46" s="108">
        <f>D41+D45</f>
        <v/>
      </c>
      <c r="E46" s="108">
        <f>E41+E45</f>
        <v/>
      </c>
      <c r="F46" s="108">
        <f>F41+F45</f>
        <v/>
      </c>
      <c r="G46" s="108">
        <f>G41+G45</f>
        <v/>
      </c>
      <c r="H46" s="108">
        <f>H41+H45</f>
        <v/>
      </c>
      <c r="I46" s="108">
        <f>I41+I45</f>
        <v/>
      </c>
      <c r="J46" s="111">
        <f>J41+J45</f>
        <v/>
      </c>
    </row>
    <row r="47" ht="20" customHeight="1" s="1" thickBot="1">
      <c r="B47" s="182" t="inlineStr">
        <is>
          <t>%</t>
        </is>
      </c>
      <c r="C47" s="242">
        <f>IF(ISERR(C46/C$21),"NA",C46/C$21)</f>
        <v/>
      </c>
      <c r="D47" s="242">
        <f>IF(ISERR(D46/D$21),"NA",D46/D$21)</f>
        <v/>
      </c>
      <c r="E47" s="242">
        <f>IF(ISERR(E46/E$21),"NA",E46/E$21)</f>
        <v/>
      </c>
      <c r="F47" s="242">
        <f>IF(ISERR(F46/F$21),"NA",F46/F$21)</f>
        <v/>
      </c>
      <c r="G47" s="242">
        <f>IF(ISERR(G46/G$21),"NA",G46/G$21)</f>
        <v/>
      </c>
      <c r="H47" s="242">
        <f>IF(ISERR(H46/H$21),"NA",H46/H$21)</f>
        <v/>
      </c>
      <c r="I47" s="242">
        <f>IF(ISERR(I46/I$21),"NA",I46/I$21)</f>
        <v/>
      </c>
      <c r="J47" s="246">
        <f>IF(ISERR(J46/J$21),"NA",J46/J$21)</f>
        <v/>
      </c>
    </row>
    <row r="48">
      <c r="B48" s="35" t="n"/>
      <c r="C48" s="35" t="n"/>
      <c r="D48" s="35" t="n"/>
      <c r="E48" s="35" t="n"/>
      <c r="F48" s="250" t="n"/>
      <c r="G48" s="250" t="n"/>
      <c r="H48" s="250" t="n"/>
      <c r="I48" s="250" t="n"/>
      <c r="J48" s="250" t="n"/>
    </row>
    <row r="49" ht="25" customFormat="1" customHeight="1" s="20">
      <c r="B49" s="20" t="inlineStr">
        <is>
          <t>BILANCIO</t>
        </is>
      </c>
      <c r="F49" s="251" t="n"/>
      <c r="G49" s="251" t="n"/>
      <c r="H49" s="251" t="n"/>
      <c r="I49" s="251" t="n"/>
      <c r="J49" s="251" t="n"/>
    </row>
    <row r="50" ht="20" customFormat="1" customHeight="1" s="72">
      <c r="B50" s="69" t="n"/>
      <c r="C50" s="241">
        <f>D50-1</f>
        <v/>
      </c>
      <c r="D50" s="241">
        <f>E50-1</f>
        <v/>
      </c>
      <c r="E50" s="241">
        <f>E$20</f>
        <v/>
      </c>
      <c r="F50" s="74">
        <f>F$20</f>
        <v/>
      </c>
      <c r="G50" s="74">
        <f>G$20</f>
        <v/>
      </c>
      <c r="H50" s="74">
        <f>H$20</f>
        <v/>
      </c>
      <c r="I50" s="74">
        <f>I$20</f>
        <v/>
      </c>
      <c r="J50" s="74">
        <f>J$20</f>
        <v/>
      </c>
    </row>
    <row r="51" ht="20" customHeight="1" s="1">
      <c r="B51" s="60" t="inlineStr">
        <is>
          <t>CONTANTE</t>
        </is>
      </c>
      <c r="C51" s="195" t="n">
        <v>1</v>
      </c>
      <c r="D51" s="200">
        <f>D87</f>
        <v/>
      </c>
      <c r="E51" s="200">
        <f>E87</f>
        <v/>
      </c>
      <c r="F51" s="200">
        <f>F87</f>
        <v/>
      </c>
      <c r="G51" s="200">
        <f>G87</f>
        <v/>
      </c>
      <c r="H51" s="200">
        <f>H87</f>
        <v/>
      </c>
      <c r="I51" s="200">
        <f>I87</f>
        <v/>
      </c>
      <c r="J51" s="202">
        <f>J87</f>
        <v/>
      </c>
    </row>
    <row r="52" ht="20" customHeight="1" s="1">
      <c r="B52" s="60" t="inlineStr">
        <is>
          <t>CREDITI</t>
        </is>
      </c>
      <c r="C52" s="195" t="n">
        <v>1</v>
      </c>
      <c r="D52" s="195" t="n">
        <v>1</v>
      </c>
      <c r="E52" s="195" t="n">
        <v>1</v>
      </c>
      <c r="F52" s="200">
        <f>'ello di valutazione DCF - BLANK'!$D15/365*'ello di valutazione DCF - BLANK'!F21</f>
        <v/>
      </c>
      <c r="G52" s="200">
        <f>'ello di valutazione DCF - BLANK'!$D$15/365*'ello di valutazione DCF - BLANK'!G21</f>
        <v/>
      </c>
      <c r="H52" s="200">
        <f>'ello di valutazione DCF - BLANK'!$D$15/365*'ello di valutazione DCF - BLANK'!H21</f>
        <v/>
      </c>
      <c r="I52" s="200">
        <f>'ello di valutazione DCF - BLANK'!$D$15/365*'ello di valutazione DCF - BLANK'!I21</f>
        <v/>
      </c>
      <c r="J52" s="202">
        <f>'ello di valutazione DCF - BLANK'!$D$15/365*'ello di valutazione DCF - BLANK'!J21</f>
        <v/>
      </c>
    </row>
    <row r="53" ht="20" customHeight="1" s="1">
      <c r="B53" s="60" t="inlineStr">
        <is>
          <t>INVENTARIO</t>
        </is>
      </c>
      <c r="C53" s="195" t="n">
        <v>1</v>
      </c>
      <c r="D53" s="195" t="n">
        <v>1</v>
      </c>
      <c r="E53" s="195" t="n">
        <v>1</v>
      </c>
      <c r="F53" s="200">
        <f>-'ello di valutazione DCF - BLANK'!$D16/365*'ello di valutazione DCF - BLANK'!F24</f>
        <v/>
      </c>
      <c r="G53" s="200">
        <f>-'ello di valutazione DCF - BLANK'!$D16/365*'ello di valutazione DCF - BLANK'!G24</f>
        <v/>
      </c>
      <c r="H53" s="200">
        <f>-'ello di valutazione DCF - BLANK'!$D16/365*'ello di valutazione DCF - BLANK'!H24</f>
        <v/>
      </c>
      <c r="I53" s="200">
        <f>-'ello di valutazione DCF - BLANK'!$D16/365*'ello di valutazione DCF - BLANK'!I24</f>
        <v/>
      </c>
      <c r="J53" s="202">
        <f>-'ello di valutazione DCF - BLANK'!$D16/365*'ello di valutazione DCF - BLANK'!J24</f>
        <v/>
      </c>
    </row>
    <row r="54" ht="20" customHeight="1" s="1">
      <c r="B54" s="60" t="inlineStr">
        <is>
          <t>CESPITI</t>
        </is>
      </c>
      <c r="C54" s="195" t="n">
        <v>1</v>
      </c>
      <c r="D54" s="195" t="n">
        <v>1</v>
      </c>
      <c r="E54" s="195" t="n">
        <v>1</v>
      </c>
      <c r="F54" s="200">
        <f>F109</f>
        <v/>
      </c>
      <c r="G54" s="200">
        <f>G109</f>
        <v/>
      </c>
      <c r="H54" s="200">
        <f>H109</f>
        <v/>
      </c>
      <c r="I54" s="200">
        <f>I109</f>
        <v/>
      </c>
      <c r="J54" s="202">
        <f>J109</f>
        <v/>
      </c>
    </row>
    <row r="55" ht="20" customHeight="1" s="1" thickBot="1">
      <c r="B55" s="207" t="inlineStr">
        <is>
          <t>TOTALE ATTIVO</t>
        </is>
      </c>
      <c r="C55" s="208">
        <f>SUM(C51:C54)</f>
        <v/>
      </c>
      <c r="D55" s="208">
        <f>SUM(D51:D54)</f>
        <v/>
      </c>
      <c r="E55" s="208">
        <f>SUM(E51:E54)</f>
        <v/>
      </c>
      <c r="F55" s="208">
        <f>SUM(F51:F54)</f>
        <v/>
      </c>
      <c r="G55" s="208">
        <f>SUM(G51:G54)</f>
        <v/>
      </c>
      <c r="H55" s="208">
        <f>SUM(H51:H54)</f>
        <v/>
      </c>
      <c r="I55" s="208">
        <f>SUM(I51:I54)</f>
        <v/>
      </c>
      <c r="J55" s="209">
        <f>SUM(J51:J54)</f>
        <v/>
      </c>
    </row>
    <row r="56" ht="20" customHeight="1" s="1">
      <c r="B56" s="158" t="n"/>
      <c r="C56" s="41" t="n"/>
      <c r="D56" s="41" t="n"/>
      <c r="E56" s="41" t="n"/>
      <c r="F56" s="41" t="n"/>
      <c r="G56" s="41" t="n"/>
      <c r="H56" s="41" t="n"/>
      <c r="I56" s="41" t="n"/>
      <c r="J56" s="41" t="n"/>
    </row>
    <row r="57" ht="20" customHeight="1" s="1">
      <c r="B57" s="60" t="inlineStr">
        <is>
          <t>DEBITI</t>
        </is>
      </c>
      <c r="C57" s="195" t="n">
        <v>1</v>
      </c>
      <c r="D57" s="195" t="n">
        <v>1</v>
      </c>
      <c r="E57" s="195" t="n">
        <v>1</v>
      </c>
      <c r="F57" s="200">
        <f>-'ello di valutazione DCF - BLANK'!$D17/365*'ello di valutazione DCF - BLANK'!F24</f>
        <v/>
      </c>
      <c r="G57" s="200">
        <f>-'ello di valutazione DCF - BLANK'!$D17/365*'ello di valutazione DCF - BLANK'!G24</f>
        <v/>
      </c>
      <c r="H57" s="200">
        <f>-'ello di valutazione DCF - BLANK'!$D17/365*'ello di valutazione DCF - BLANK'!H24</f>
        <v/>
      </c>
      <c r="I57" s="200">
        <f>-'ello di valutazione DCF - BLANK'!$D17/365*'ello di valutazione DCF - BLANK'!I24</f>
        <v/>
      </c>
      <c r="J57" s="202">
        <f>-'ello di valutazione DCF - BLANK'!$D17/365*'ello di valutazione DCF - BLANK'!J24</f>
        <v/>
      </c>
    </row>
    <row r="58" ht="20" customHeight="1" s="1">
      <c r="B58" s="60" t="inlineStr">
        <is>
          <t>DEBITO FINANZIARIO</t>
        </is>
      </c>
      <c r="C58" s="195" t="n">
        <v>1</v>
      </c>
      <c r="D58" s="195" t="n">
        <v>1</v>
      </c>
      <c r="E58" s="195" t="n">
        <v>1</v>
      </c>
      <c r="F58" s="195" t="n">
        <v>1</v>
      </c>
      <c r="G58" s="201">
        <f>F58+G78</f>
        <v/>
      </c>
      <c r="H58" s="201">
        <f>G58+H78</f>
        <v/>
      </c>
      <c r="I58" s="201">
        <f>H58+I78</f>
        <v/>
      </c>
      <c r="J58" s="203">
        <f>I58+J78</f>
        <v/>
      </c>
    </row>
    <row r="59" ht="20" customHeight="1" s="1">
      <c r="B59" s="60" t="inlineStr">
        <is>
          <t>GIUSTIZIA</t>
        </is>
      </c>
      <c r="C59" s="199">
        <f>C55-SUM(C57:C58)</f>
        <v/>
      </c>
      <c r="D59" s="199">
        <f>D55-SUM(D57:D58)</f>
        <v/>
      </c>
      <c r="E59" s="199">
        <f>E55-SUM(E57:E58)</f>
        <v/>
      </c>
      <c r="F59" s="199">
        <f>E59+F46+F80+F81</f>
        <v/>
      </c>
      <c r="G59" s="199">
        <f>F59+G46+G80+G81</f>
        <v/>
      </c>
      <c r="H59" s="199">
        <f>G59+H46+H80+H81</f>
        <v/>
      </c>
      <c r="I59" s="199">
        <f>H59+I46+I80+I81</f>
        <v/>
      </c>
      <c r="J59" s="204">
        <f>I59+J46+J80+J81</f>
        <v/>
      </c>
    </row>
    <row r="60" ht="20" customHeight="1" s="1" thickBot="1">
      <c r="B60" s="207" t="inlineStr">
        <is>
          <t>PASSIVITÀ E PATRIMONIO NETTO</t>
        </is>
      </c>
      <c r="C60" s="205">
        <f>SUM(C57:C59)</f>
        <v/>
      </c>
      <c r="D60" s="205">
        <f>SUM(D57:D59)</f>
        <v/>
      </c>
      <c r="E60" s="205">
        <f>SUM(E57:E59)</f>
        <v/>
      </c>
      <c r="F60" s="205">
        <f>SUM(F57:F59)</f>
        <v/>
      </c>
      <c r="G60" s="205">
        <f>SUM(G57:G59)</f>
        <v/>
      </c>
      <c r="H60" s="205">
        <f>SUM(H57:H59)</f>
        <v/>
      </c>
      <c r="I60" s="205">
        <f>SUM(I57:I59)</f>
        <v/>
      </c>
      <c r="J60" s="206">
        <f>SUM(J57:J59)</f>
        <v/>
      </c>
    </row>
    <row r="61">
      <c r="B61" s="9" t="n"/>
      <c r="C61" s="9" t="n"/>
      <c r="D61" s="9" t="n"/>
      <c r="E61" s="9" t="n"/>
      <c r="F61" s="9" t="n"/>
      <c r="G61" s="9" t="n"/>
      <c r="H61" s="9" t="n"/>
      <c r="I61" s="9" t="n"/>
      <c r="J61" s="9" t="n"/>
    </row>
    <row r="62" ht="25" customFormat="1" customHeight="1" s="20">
      <c r="B62" s="20" t="inlineStr">
        <is>
          <t>RENDICONTO FINANZIARIO</t>
        </is>
      </c>
    </row>
    <row r="63" ht="20" customFormat="1" customHeight="1" s="72">
      <c r="B63" s="75" t="n"/>
      <c r="C63" s="252">
        <f>D63-1</f>
        <v/>
      </c>
      <c r="D63" s="252">
        <f>E63-1</f>
        <v/>
      </c>
      <c r="E63" s="252">
        <f>E$20</f>
        <v/>
      </c>
      <c r="F63" s="77">
        <f>F$20</f>
        <v/>
      </c>
      <c r="G63" s="77">
        <f>G$20</f>
        <v/>
      </c>
      <c r="H63" s="77">
        <f>H$20</f>
        <v/>
      </c>
      <c r="I63" s="77">
        <f>I$20</f>
        <v/>
      </c>
      <c r="J63" s="77">
        <f>J$20</f>
        <v/>
      </c>
    </row>
    <row r="64" ht="20" customHeight="1" s="1">
      <c r="B64" s="211" t="inlineStr">
        <is>
          <t>FLUSSO DI CASSA OPERATIVO (CFO)</t>
        </is>
      </c>
      <c r="C64" s="38" t="n"/>
      <c r="D64" s="38" t="n"/>
      <c r="E64" s="27" t="n"/>
      <c r="F64" s="27" t="n"/>
      <c r="G64" s="27" t="n"/>
      <c r="H64" s="27" t="n"/>
      <c r="I64" s="27" t="n"/>
      <c r="J64" s="27" t="n"/>
    </row>
    <row r="65" ht="20" customHeight="1" s="1">
      <c r="B65" s="42" t="inlineStr">
        <is>
          <t>NETTO</t>
        </is>
      </c>
      <c r="C65" s="219" t="inlineStr">
        <is>
          <t>N/A</t>
        </is>
      </c>
      <c r="D65" s="83">
        <f>D46</f>
        <v/>
      </c>
      <c r="E65" s="83">
        <f>E46</f>
        <v/>
      </c>
      <c r="F65" s="83">
        <f>F46</f>
        <v/>
      </c>
      <c r="G65" s="83">
        <f>G46</f>
        <v/>
      </c>
      <c r="H65" s="83">
        <f>H46</f>
        <v/>
      </c>
      <c r="I65" s="83">
        <f>I46</f>
        <v/>
      </c>
      <c r="J65" s="87">
        <f>J46</f>
        <v/>
      </c>
    </row>
    <row r="66" ht="20" customHeight="1" s="1">
      <c r="B66" s="42" t="inlineStr">
        <is>
          <t>INTERESSE ADDBACK</t>
        </is>
      </c>
      <c r="C66" s="219" t="inlineStr">
        <is>
          <t>N/A</t>
        </is>
      </c>
      <c r="D66" s="84">
        <f>-D39</f>
        <v/>
      </c>
      <c r="E66" s="84">
        <f>-E39</f>
        <v/>
      </c>
      <c r="F66" s="84">
        <f>-F39</f>
        <v/>
      </c>
      <c r="G66" s="84">
        <f>-G39</f>
        <v/>
      </c>
      <c r="H66" s="84">
        <f>-H39</f>
        <v/>
      </c>
      <c r="I66" s="84">
        <f>-I39</f>
        <v/>
      </c>
      <c r="J66" s="220">
        <f>-J39</f>
        <v/>
      </c>
    </row>
    <row r="67" ht="20" customHeight="1" s="1">
      <c r="B67" s="42" t="inlineStr">
        <is>
          <t>ADDBACK D&amp;A</t>
        </is>
      </c>
      <c r="C67" s="219" t="inlineStr">
        <is>
          <t>N/A</t>
        </is>
      </c>
      <c r="D67" s="84">
        <f>-D35</f>
        <v/>
      </c>
      <c r="E67" s="84">
        <f>-E35</f>
        <v/>
      </c>
      <c r="F67" s="84">
        <f>-F35</f>
        <v/>
      </c>
      <c r="G67" s="84">
        <f>-G35</f>
        <v/>
      </c>
      <c r="H67" s="84">
        <f>-H35</f>
        <v/>
      </c>
      <c r="I67" s="84">
        <f>-I35</f>
        <v/>
      </c>
      <c r="J67" s="220">
        <f>-J35</f>
        <v/>
      </c>
    </row>
    <row r="68" ht="20" customHeight="1" s="1">
      <c r="B68" s="42" t="inlineStr">
        <is>
          <t>VARIAZIONE DEI CREDITI</t>
        </is>
      </c>
      <c r="C68" s="219" t="inlineStr">
        <is>
          <t>N/A</t>
        </is>
      </c>
      <c r="D68" s="83">
        <f>C52-D52</f>
        <v/>
      </c>
      <c r="E68" s="83">
        <f>D52-E52</f>
        <v/>
      </c>
      <c r="F68" s="83">
        <f>E52-F52</f>
        <v/>
      </c>
      <c r="G68" s="83">
        <f>F52-G52</f>
        <v/>
      </c>
      <c r="H68" s="83">
        <f>G52-H52</f>
        <v/>
      </c>
      <c r="I68" s="83">
        <f>H52-I52</f>
        <v/>
      </c>
      <c r="J68" s="87">
        <f>I52-J52</f>
        <v/>
      </c>
    </row>
    <row r="69" ht="20" customHeight="1" s="1">
      <c r="B69" s="42" t="inlineStr">
        <is>
          <t>VARIAZIONE DELL'INVENTARIO</t>
        </is>
      </c>
      <c r="C69" s="219" t="inlineStr">
        <is>
          <t>N/A</t>
        </is>
      </c>
      <c r="D69" s="83">
        <f>C53-D53</f>
        <v/>
      </c>
      <c r="E69" s="83">
        <f>D53-E53</f>
        <v/>
      </c>
      <c r="F69" s="83">
        <f>E53-F53</f>
        <v/>
      </c>
      <c r="G69" s="83">
        <f>F53-G53</f>
        <v/>
      </c>
      <c r="H69" s="83">
        <f>G53-H53</f>
        <v/>
      </c>
      <c r="I69" s="83">
        <f>H53-I53</f>
        <v/>
      </c>
      <c r="J69" s="87">
        <f>I53-J53</f>
        <v/>
      </c>
    </row>
    <row r="70" ht="20" customHeight="1" s="1">
      <c r="B70" s="42" t="inlineStr">
        <is>
          <t>VARIAZIONE DEI DEBITI</t>
        </is>
      </c>
      <c r="C70" s="219" t="inlineStr">
        <is>
          <t>N/A</t>
        </is>
      </c>
      <c r="D70" s="83">
        <f>D57-C57</f>
        <v/>
      </c>
      <c r="E70" s="83">
        <f>E57-D57</f>
        <v/>
      </c>
      <c r="F70" s="83">
        <f>F57-E57</f>
        <v/>
      </c>
      <c r="G70" s="83">
        <f>G57-F57</f>
        <v/>
      </c>
      <c r="H70" s="83">
        <f>H57-G57</f>
        <v/>
      </c>
      <c r="I70" s="83">
        <f>I57-H57</f>
        <v/>
      </c>
      <c r="J70" s="87">
        <f>J57-I57</f>
        <v/>
      </c>
    </row>
    <row r="71" ht="20" customHeight="1" s="1" thickBot="1">
      <c r="B71" s="212" t="inlineStr">
        <is>
          <t>CFO</t>
        </is>
      </c>
      <c r="C71" s="221" t="inlineStr">
        <is>
          <t>N/A</t>
        </is>
      </c>
      <c r="D71" s="108">
        <f>SUM(D65:D70)</f>
        <v/>
      </c>
      <c r="E71" s="108">
        <f>SUM(E65:E70)</f>
        <v/>
      </c>
      <c r="F71" s="108">
        <f>SUM(F65:F70)</f>
        <v/>
      </c>
      <c r="G71" s="108">
        <f>SUM(G65:G70)</f>
        <v/>
      </c>
      <c r="H71" s="108">
        <f>SUM(H65:H70)</f>
        <v/>
      </c>
      <c r="I71" s="108">
        <f>SUM(I65:I70)</f>
        <v/>
      </c>
      <c r="J71" s="111">
        <f>SUM(J65:J70)</f>
        <v/>
      </c>
    </row>
    <row r="72" ht="20" customHeight="1" s="1">
      <c r="B72" s="158" t="inlineStr">
        <is>
          <t xml:space="preserve"> </t>
        </is>
      </c>
      <c r="C72" s="27" t="n"/>
      <c r="D72" s="27" t="n"/>
      <c r="E72" s="27" t="n"/>
      <c r="F72" s="27" t="n"/>
      <c r="G72" s="27" t="n"/>
      <c r="H72" s="27" t="n"/>
      <c r="I72" s="27" t="n"/>
      <c r="J72" s="27" t="n"/>
    </row>
    <row r="73" ht="20" customHeight="1" s="1">
      <c r="B73" s="211" t="inlineStr">
        <is>
          <t>FLUSSO DI CASSA DEGLI INVESTIMENTI (CFI)</t>
        </is>
      </c>
      <c r="C73" s="252">
        <f>D73-1</f>
        <v/>
      </c>
      <c r="D73" s="252">
        <f>E73-1</f>
        <v/>
      </c>
      <c r="E73" s="252">
        <f>E$20</f>
        <v/>
      </c>
      <c r="F73" s="77">
        <f>F$20</f>
        <v/>
      </c>
      <c r="G73" s="77">
        <f>G$20</f>
        <v/>
      </c>
      <c r="H73" s="77">
        <f>H$20</f>
        <v/>
      </c>
      <c r="I73" s="77">
        <f>I$20</f>
        <v/>
      </c>
      <c r="J73" s="77">
        <f>J$20</f>
        <v/>
      </c>
    </row>
    <row r="74" ht="20" customHeight="1" s="1">
      <c r="B74" s="42" t="inlineStr">
        <is>
          <t>CAPEX</t>
        </is>
      </c>
      <c r="C74" s="82" t="n"/>
      <c r="D74" s="83">
        <f>-D91</f>
        <v/>
      </c>
      <c r="E74" s="83">
        <f>-E91</f>
        <v/>
      </c>
      <c r="F74" s="83">
        <f>-F91</f>
        <v/>
      </c>
      <c r="G74" s="83">
        <f>-G91</f>
        <v/>
      </c>
      <c r="H74" s="83">
        <f>-H91</f>
        <v/>
      </c>
      <c r="I74" s="83">
        <f>-I91</f>
        <v/>
      </c>
      <c r="J74" s="87">
        <f>-J91</f>
        <v/>
      </c>
    </row>
    <row r="75" ht="20" customHeight="1" s="1" thickBot="1">
      <c r="B75" s="212" t="inlineStr">
        <is>
          <t>CFI</t>
        </is>
      </c>
      <c r="C75" s="213" t="n"/>
      <c r="D75" s="108">
        <f>SUM(D74:D74)</f>
        <v/>
      </c>
      <c r="E75" s="108">
        <f>SUM(E74:E74)</f>
        <v/>
      </c>
      <c r="F75" s="108">
        <f>SUM(F74:F74)</f>
        <v/>
      </c>
      <c r="G75" s="108">
        <f>SUM(G74:G74)</f>
        <v/>
      </c>
      <c r="H75" s="108">
        <f>SUM(H74:H74)</f>
        <v/>
      </c>
      <c r="I75" s="108">
        <f>SUM(I74:I74)</f>
        <v/>
      </c>
      <c r="J75" s="111">
        <f>SUM(J74:J74)</f>
        <v/>
      </c>
    </row>
    <row r="76" ht="20" customHeight="1" s="1">
      <c r="B76" s="158" t="inlineStr">
        <is>
          <t xml:space="preserve"> </t>
        </is>
      </c>
      <c r="C76" s="27" t="n"/>
      <c r="D76" s="27" t="n"/>
      <c r="E76" s="27" t="n"/>
      <c r="F76" s="27" t="n"/>
      <c r="G76" s="27" t="n"/>
      <c r="H76" s="27" t="n"/>
      <c r="I76" s="27" t="n"/>
      <c r="J76" s="27" t="n"/>
    </row>
    <row r="77" ht="20" customHeight="1" s="1">
      <c r="B77" s="211" t="inlineStr">
        <is>
          <t>FLUSSO DI CASSA DAL FINANZIAMENTO</t>
        </is>
      </c>
      <c r="C77" s="252">
        <f>D77-1</f>
        <v/>
      </c>
      <c r="D77" s="252">
        <f>E77-1</f>
        <v/>
      </c>
      <c r="E77" s="252">
        <f>E$20</f>
        <v/>
      </c>
      <c r="F77" s="77">
        <f>F$20</f>
        <v/>
      </c>
      <c r="G77" s="77">
        <f>G$20</f>
        <v/>
      </c>
      <c r="H77" s="77">
        <f>H$20</f>
        <v/>
      </c>
      <c r="I77" s="77">
        <f>I$20</f>
        <v/>
      </c>
      <c r="J77" s="77">
        <f>J$20</f>
        <v/>
      </c>
    </row>
    <row r="78" ht="20" customHeight="1" s="1">
      <c r="B78" s="42" t="inlineStr">
        <is>
          <t>VARIAZIONE DELL'INDEBITAMENTO FINANZIARIO</t>
        </is>
      </c>
      <c r="C78" s="214" t="n"/>
      <c r="D78" s="92">
        <f>'ello di valutazione DCF - BLANK'!D58-C58</f>
        <v/>
      </c>
      <c r="E78" s="92">
        <f>'ello di valutazione DCF - BLANK'!E58-D58</f>
        <v/>
      </c>
      <c r="F78" s="92">
        <f>'ello di valutazione DCF - BLANK'!F58-E58</f>
        <v/>
      </c>
      <c r="G78" s="195" t="n">
        <v>1</v>
      </c>
      <c r="H78" s="195" t="n">
        <v>1</v>
      </c>
      <c r="I78" s="195" t="n">
        <v>1</v>
      </c>
      <c r="J78" s="196" t="n">
        <v>1</v>
      </c>
    </row>
    <row r="79" ht="20" customHeight="1" s="1">
      <c r="B79" s="42" t="inlineStr">
        <is>
          <t>INTERESSI PASSIVI</t>
        </is>
      </c>
      <c r="C79" s="214" t="n"/>
      <c r="D79" s="215">
        <f>-D66</f>
        <v/>
      </c>
      <c r="E79" s="215">
        <f>-E66</f>
        <v/>
      </c>
      <c r="F79" s="215">
        <f>-F66</f>
        <v/>
      </c>
      <c r="G79" s="215">
        <f>-G66</f>
        <v/>
      </c>
      <c r="H79" s="215">
        <f>-H66</f>
        <v/>
      </c>
      <c r="I79" s="215">
        <f>-I66</f>
        <v/>
      </c>
      <c r="J79" s="216">
        <f>-J66</f>
        <v/>
      </c>
    </row>
    <row r="80" ht="20" customHeight="1" s="1">
      <c r="B80" s="42" t="inlineStr">
        <is>
          <t>FINANZIAMENTO AZIONARIO</t>
        </is>
      </c>
      <c r="C80" s="183" t="n"/>
      <c r="D80" s="195" t="n">
        <v>0</v>
      </c>
      <c r="E80" s="195" t="n">
        <v>0</v>
      </c>
      <c r="F80" s="195" t="n">
        <v>0</v>
      </c>
      <c r="G80" s="195" t="n">
        <v>0</v>
      </c>
      <c r="H80" s="195" t="n">
        <v>0</v>
      </c>
      <c r="I80" s="195" t="n">
        <v>0</v>
      </c>
      <c r="J80" s="196" t="n">
        <v>0</v>
      </c>
    </row>
    <row r="81" ht="20" customHeight="1" s="1">
      <c r="B81" s="42" t="inlineStr">
        <is>
          <t>REDDITIERE</t>
        </is>
      </c>
      <c r="C81" s="183" t="n"/>
      <c r="D81" s="195" t="n">
        <v>0</v>
      </c>
      <c r="E81" s="195" t="n">
        <v>0</v>
      </c>
      <c r="F81" s="195" t="n">
        <v>0</v>
      </c>
      <c r="G81" s="195" t="n">
        <v>0</v>
      </c>
      <c r="H81" s="195" t="n">
        <v>0</v>
      </c>
      <c r="I81" s="195" t="n">
        <v>0</v>
      </c>
      <c r="J81" s="196" t="n">
        <v>0</v>
      </c>
    </row>
    <row r="82" ht="20" customHeight="1" s="1" thickBot="1">
      <c r="B82" s="212" t="inlineStr">
        <is>
          <t>CFI</t>
        </is>
      </c>
      <c r="C82" s="213" t="n"/>
      <c r="D82" s="217">
        <f>SUM(D78:D81)</f>
        <v/>
      </c>
      <c r="E82" s="217">
        <f>SUM(E78:E81)</f>
        <v/>
      </c>
      <c r="F82" s="217">
        <f>SUM(F78:F81)</f>
        <v/>
      </c>
      <c r="G82" s="217">
        <f>SUM(G78:G81)</f>
        <v/>
      </c>
      <c r="H82" s="217">
        <f>SUM(H78:H81)</f>
        <v/>
      </c>
      <c r="I82" s="217">
        <f>SUM(I78:I81)</f>
        <v/>
      </c>
      <c r="J82" s="218">
        <f>SUM(J78:J81)</f>
        <v/>
      </c>
    </row>
    <row r="83" ht="20" customHeight="1" s="1">
      <c r="B83" s="158" t="inlineStr">
        <is>
          <t xml:space="preserve"> </t>
        </is>
      </c>
      <c r="C83" s="252">
        <f>D83-1</f>
        <v/>
      </c>
      <c r="D83" s="252">
        <f>E83-1</f>
        <v/>
      </c>
      <c r="E83" s="252">
        <f>E$20</f>
        <v/>
      </c>
      <c r="F83" s="77">
        <f>F$20</f>
        <v/>
      </c>
      <c r="G83" s="77">
        <f>G$20</f>
        <v/>
      </c>
      <c r="H83" s="77">
        <f>H$20</f>
        <v/>
      </c>
      <c r="I83" s="77">
        <f>I$20</f>
        <v/>
      </c>
      <c r="J83" s="77">
        <f>J$20</f>
        <v/>
      </c>
    </row>
    <row r="84" ht="20" customHeight="1" s="1" thickBot="1">
      <c r="B84" s="13" t="inlineStr">
        <is>
          <t>CAMBIO IN CONTANTI</t>
        </is>
      </c>
      <c r="C84" s="95" t="n"/>
      <c r="D84" s="97">
        <f>D71+D75+D82</f>
        <v/>
      </c>
      <c r="E84" s="97">
        <f>E71+E75+E82</f>
        <v/>
      </c>
      <c r="F84" s="97">
        <f>F71+F75+F82</f>
        <v/>
      </c>
      <c r="G84" s="97">
        <f>G71+G75+G82</f>
        <v/>
      </c>
      <c r="H84" s="97">
        <f>H71+H75+H82</f>
        <v/>
      </c>
      <c r="I84" s="97">
        <f>I71+I75+I82</f>
        <v/>
      </c>
      <c r="J84" s="109">
        <f>J71+J75+J82</f>
        <v/>
      </c>
    </row>
    <row r="85" ht="20" customHeight="1" s="1">
      <c r="B85" s="210" t="inlineStr">
        <is>
          <t xml:space="preserve"> </t>
        </is>
      </c>
      <c r="C85" s="252">
        <f>D85-1</f>
        <v/>
      </c>
      <c r="D85" s="252">
        <f>E85-1</f>
        <v/>
      </c>
      <c r="E85" s="252">
        <f>E$20</f>
        <v/>
      </c>
      <c r="F85" s="77">
        <f>F$20</f>
        <v/>
      </c>
      <c r="G85" s="77">
        <f>G$20</f>
        <v/>
      </c>
      <c r="H85" s="77">
        <f>H$20</f>
        <v/>
      </c>
      <c r="I85" s="77">
        <f>I$20</f>
        <v/>
      </c>
      <c r="J85" s="77">
        <f>J$20</f>
        <v/>
      </c>
    </row>
    <row r="86" ht="20" customHeight="1" s="1">
      <c r="B86" s="42" t="inlineStr">
        <is>
          <t>INIZIO CASSA</t>
        </is>
      </c>
      <c r="C86" s="82" t="n"/>
      <c r="D86" s="83">
        <f>C51</f>
        <v/>
      </c>
      <c r="E86" s="83">
        <f>D87</f>
        <v/>
      </c>
      <c r="F86" s="83">
        <f>E87</f>
        <v/>
      </c>
      <c r="G86" s="83">
        <f>F87</f>
        <v/>
      </c>
      <c r="H86" s="83">
        <f>G87</f>
        <v/>
      </c>
      <c r="I86" s="83">
        <f>H87</f>
        <v/>
      </c>
      <c r="J86" s="87">
        <f>I87</f>
        <v/>
      </c>
    </row>
    <row r="87" ht="20" customHeight="1" s="1" thickBot="1">
      <c r="B87" s="212" t="inlineStr">
        <is>
          <t>CASSA DI FINE MESE</t>
        </is>
      </c>
      <c r="C87" s="213" t="n"/>
      <c r="D87" s="108">
        <f>D84+D86</f>
        <v/>
      </c>
      <c r="E87" s="108">
        <f>E84+E86</f>
        <v/>
      </c>
      <c r="F87" s="108">
        <f>F84+F86</f>
        <v/>
      </c>
      <c r="G87" s="108">
        <f>G84+G86</f>
        <v/>
      </c>
      <c r="H87" s="108">
        <f>H84+H86</f>
        <v/>
      </c>
      <c r="I87" s="108">
        <f>I84+I86</f>
        <v/>
      </c>
      <c r="J87" s="111">
        <f>J84+J86</f>
        <v/>
      </c>
    </row>
    <row r="88"/>
    <row r="89" ht="25" customFormat="1" customHeight="1" s="20">
      <c r="B89" s="26" t="inlineStr">
        <is>
          <t>IMMOBILIZZAZIONI MATERIALI</t>
        </is>
      </c>
      <c r="C89" s="26" t="n"/>
      <c r="D89" s="26" t="n"/>
      <c r="E89" s="26" t="n"/>
      <c r="F89" s="26" t="n"/>
      <c r="G89" s="26" t="n"/>
      <c r="H89" s="26" t="n"/>
      <c r="I89" s="26" t="n"/>
      <c r="J89" s="26" t="n"/>
    </row>
    <row r="90" ht="20" customFormat="1" customHeight="1" s="72">
      <c r="B90" s="78" t="n"/>
      <c r="C90" s="241">
        <f>D90-1</f>
        <v/>
      </c>
      <c r="D90" s="241">
        <f>E90-1</f>
        <v/>
      </c>
      <c r="E90" s="241">
        <f>E$20</f>
        <v/>
      </c>
      <c r="F90" s="74">
        <f>F$20</f>
        <v/>
      </c>
      <c r="G90" s="74">
        <f>G$20</f>
        <v/>
      </c>
      <c r="H90" s="74">
        <f>H$20</f>
        <v/>
      </c>
      <c r="I90" s="74">
        <f>I$20</f>
        <v/>
      </c>
      <c r="J90" s="74">
        <f>J$20</f>
        <v/>
      </c>
    </row>
    <row r="91" ht="20" customFormat="1" customHeight="1" s="45" thickBot="1">
      <c r="A91" s="45" t="n"/>
      <c r="B91" s="151" t="inlineStr">
        <is>
          <t>CAPEX</t>
        </is>
      </c>
      <c r="C91" s="152" t="inlineStr">
        <is>
          <t>N/A</t>
        </is>
      </c>
      <c r="D91" s="153">
        <f>D54-D35-C54</f>
        <v/>
      </c>
      <c r="E91" s="153">
        <f>E54-E35-D54</f>
        <v/>
      </c>
      <c r="F91" s="154" t="n">
        <v>1</v>
      </c>
      <c r="G91" s="154" t="n">
        <v>1</v>
      </c>
      <c r="H91" s="154" t="n">
        <v>1</v>
      </c>
      <c r="I91" s="154" t="n">
        <v>1</v>
      </c>
      <c r="J91" s="236">
        <f>J105</f>
        <v/>
      </c>
    </row>
    <row r="92" ht="20" customFormat="1" customHeight="1" s="45">
      <c r="A92" s="45" t="n"/>
      <c r="B92" s="79" t="n"/>
      <c r="C92" s="27" t="n"/>
      <c r="D92" s="27" t="n"/>
      <c r="E92" s="28" t="n"/>
      <c r="F92" s="28" t="n"/>
      <c r="G92" s="27" t="n"/>
      <c r="H92" s="27" t="n"/>
      <c r="I92" s="27" t="n"/>
      <c r="J92" s="27" t="n"/>
    </row>
    <row r="93" ht="20" customFormat="1" customHeight="1" s="45" thickBot="1">
      <c r="A93" s="45" t="n"/>
      <c r="B93" s="151" t="inlineStr">
        <is>
          <t>IMMOBILIZZAZIONI (LORDE)</t>
        </is>
      </c>
      <c r="C93" s="103" t="n"/>
      <c r="D93" s="103" t="n"/>
      <c r="E93" s="155">
        <f>E109+E107</f>
        <v/>
      </c>
      <c r="F93" s="155">
        <f>E93+F91</f>
        <v/>
      </c>
      <c r="G93" s="97">
        <f>F93+G91</f>
        <v/>
      </c>
      <c r="H93" s="97">
        <f>G93+H91</f>
        <v/>
      </c>
      <c r="I93" s="97">
        <f>H93+I91</f>
        <v/>
      </c>
      <c r="J93" s="109">
        <f>I93+J91</f>
        <v/>
      </c>
    </row>
    <row r="94" ht="20" customFormat="1" customHeight="1" s="45">
      <c r="A94" s="45" t="n"/>
      <c r="B94" s="79" t="inlineStr">
        <is>
          <t xml:space="preserve"> </t>
        </is>
      </c>
      <c r="C94" s="27" t="n"/>
      <c r="D94" s="27" t="n"/>
      <c r="E94" s="27" t="n"/>
      <c r="F94" s="27" t="n"/>
      <c r="G94" s="27" t="n"/>
      <c r="H94" s="27" t="n"/>
      <c r="I94" s="27" t="n"/>
      <c r="J94" s="27" t="n"/>
    </row>
    <row r="95" ht="20" customFormat="1" customHeight="1" s="45" thickBot="1">
      <c r="A95" s="45" t="n"/>
      <c r="B95" s="156" t="inlineStr">
        <is>
          <t>PERIODO DI AMMORTAMENTO</t>
        </is>
      </c>
      <c r="C95" s="157" t="n">
        <v>20</v>
      </c>
      <c r="D95" s="85" t="inlineStr">
        <is>
          <t>inserisci il numero. di anni</t>
        </is>
      </c>
      <c r="F95" s="27" t="n"/>
      <c r="G95" s="27" t="n"/>
      <c r="H95" s="27" t="n"/>
      <c r="I95" s="27" t="n"/>
      <c r="J95" s="27" t="n"/>
    </row>
    <row r="96" ht="20" customFormat="1" customHeight="1" s="45">
      <c r="A96" s="45" t="n"/>
      <c r="B96" s="79" t="inlineStr">
        <is>
          <t xml:space="preserve"> </t>
        </is>
      </c>
      <c r="C96" s="27" t="n"/>
      <c r="D96" s="27" t="n"/>
      <c r="E96" s="29" t="n"/>
      <c r="F96" s="27" t="n"/>
      <c r="G96" s="27" t="n"/>
      <c r="H96" s="27" t="n"/>
      <c r="I96" s="27" t="n"/>
      <c r="J96" s="27" t="n"/>
    </row>
    <row r="97" ht="20" customFormat="1" customHeight="1" s="45">
      <c r="A97" s="45" t="n"/>
      <c r="B97" s="79" t="n"/>
      <c r="C97" s="86" t="inlineStr">
        <is>
          <t>DEPREZZAMENTO</t>
        </is>
      </c>
      <c r="D97" s="27" t="n"/>
      <c r="E97" s="29" t="n"/>
      <c r="F97" s="27" t="n"/>
      <c r="G97" s="27" t="n"/>
      <c r="H97" s="27" t="n"/>
      <c r="I97" s="27" t="n"/>
      <c r="J97" s="27" t="n"/>
    </row>
    <row r="98" ht="20" customFormat="1" customHeight="1" s="72">
      <c r="B98" s="78" t="n"/>
      <c r="C98" s="241">
        <f>D98-1</f>
        <v/>
      </c>
      <c r="D98" s="241">
        <f>E98-1</f>
        <v/>
      </c>
      <c r="E98" s="241">
        <f>E$20</f>
        <v/>
      </c>
      <c r="F98" s="74">
        <f>F$20</f>
        <v/>
      </c>
      <c r="G98" s="74">
        <f>G$20</f>
        <v/>
      </c>
      <c r="H98" s="74">
        <f>H$20</f>
        <v/>
      </c>
      <c r="I98" s="74">
        <f>I$20</f>
        <v/>
      </c>
      <c r="J98" s="74">
        <f>J$20</f>
        <v/>
      </c>
    </row>
    <row r="99" ht="20" customFormat="1" customHeight="1" s="45">
      <c r="A99" s="45" t="n"/>
      <c r="B99" s="2" t="n"/>
      <c r="C99" s="253">
        <f>E90</f>
        <v/>
      </c>
      <c r="D99" s="89">
        <f>E93</f>
        <v/>
      </c>
      <c r="E99" s="82" t="n"/>
      <c r="F99" s="83">
        <f>$D99/$C$95</f>
        <v/>
      </c>
      <c r="G99" s="83">
        <f>IF(SUM($F99:F99)+$D99/$C$95&gt;$D99,0,$D99/$C$95)</f>
        <v/>
      </c>
      <c r="H99" s="83">
        <f>IF(SUM($F99:G99)+$D99/$C$95&gt;$D99,0,$D99/$C$95)</f>
        <v/>
      </c>
      <c r="I99" s="83">
        <f>IF(SUM($F99:H99)+$D99/$C$95&gt;$D99,0,$D99/$C$95)</f>
        <v/>
      </c>
      <c r="J99" s="87">
        <f>IF(SUM($F99:I99)+$D99/$C$95&gt;$D99,0,$D99/$C$95)</f>
        <v/>
      </c>
    </row>
    <row r="100" ht="20" customFormat="1" customHeight="1" s="45">
      <c r="A100" s="45" t="n"/>
      <c r="B100" s="2" t="n"/>
      <c r="C100" s="90">
        <f>F90</f>
        <v/>
      </c>
      <c r="D100" s="89">
        <f>F91</f>
        <v/>
      </c>
      <c r="E100" s="82" t="n"/>
      <c r="F100" s="91" t="n"/>
      <c r="G100" s="83">
        <f>$D100/$C$95</f>
        <v/>
      </c>
      <c r="H100" s="83">
        <f>IF(SUM($F100:G100)+$D100/$C$95&gt;$D100,0,$D100/$C$95)</f>
        <v/>
      </c>
      <c r="I100" s="83">
        <f>IF(SUM($F100:H100)+$D100/$C$95&gt;$D100,0,$D100/$C$95)</f>
        <v/>
      </c>
      <c r="J100" s="87">
        <f>IF(SUM($F100:I100)+$D100/$C$95&gt;$D100,0,$D100/$C$95)</f>
        <v/>
      </c>
    </row>
    <row r="101" ht="20" customFormat="1" customHeight="1" s="45">
      <c r="A101" s="45" t="n"/>
      <c r="B101" s="2" t="n"/>
      <c r="C101" s="90">
        <f>C100+1</f>
        <v/>
      </c>
      <c r="D101" s="89">
        <f>G91</f>
        <v/>
      </c>
      <c r="E101" s="82" t="n"/>
      <c r="F101" s="91" t="n"/>
      <c r="G101" s="91" t="n"/>
      <c r="H101" s="83">
        <f>$D101/$C$95</f>
        <v/>
      </c>
      <c r="I101" s="83">
        <f>IF(SUM($F101:H101)+$D101/$C$95&gt;$D101,0,$D101/$C$95)</f>
        <v/>
      </c>
      <c r="J101" s="87">
        <f>IF(SUM($F101:I101)+$D101/$C$95&gt;$D101,0,$D101/$C$95)</f>
        <v/>
      </c>
    </row>
    <row r="102" ht="20" customFormat="1" customHeight="1" s="45">
      <c r="A102" s="45" t="n"/>
      <c r="B102" s="2" t="n"/>
      <c r="C102" s="90">
        <f>C101+1</f>
        <v/>
      </c>
      <c r="D102" s="89">
        <f>H91</f>
        <v/>
      </c>
      <c r="E102" s="82" t="n"/>
      <c r="F102" s="91" t="n"/>
      <c r="G102" s="91" t="n"/>
      <c r="H102" s="91" t="n"/>
      <c r="I102" s="83">
        <f>$D102/$C$95</f>
        <v/>
      </c>
      <c r="J102" s="87">
        <f>IF(SUM($F102:I102)+$D102/$C$95&gt;$D102,0,$D102/$C$95)</f>
        <v/>
      </c>
    </row>
    <row r="103" ht="20" customFormat="1" customHeight="1" s="45" thickBot="1">
      <c r="A103" s="45" t="n"/>
      <c r="B103" s="2" t="n"/>
      <c r="C103" s="93">
        <f>C102+1</f>
        <v/>
      </c>
      <c r="D103" s="94">
        <f>I91</f>
        <v/>
      </c>
      <c r="E103" s="95" t="n"/>
      <c r="F103" s="96" t="n"/>
      <c r="G103" s="96" t="n"/>
      <c r="H103" s="96" t="n"/>
      <c r="I103" s="96" t="n"/>
      <c r="J103" s="109">
        <f>$D103/$C$95</f>
        <v/>
      </c>
    </row>
    <row r="104" ht="20" customFormat="1" customHeight="1" s="45">
      <c r="A104" s="45" t="n"/>
      <c r="B104" s="80" t="inlineStr">
        <is>
          <t xml:space="preserve"> </t>
        </is>
      </c>
      <c r="C104" s="30" t="n"/>
      <c r="D104" s="30" t="n"/>
      <c r="E104" s="27" t="n"/>
      <c r="F104" s="31" t="n"/>
      <c r="G104" s="31" t="n"/>
      <c r="H104" s="31" t="n"/>
      <c r="I104" s="31" t="n"/>
      <c r="J104" s="27" t="n"/>
    </row>
    <row r="105" ht="20" customFormat="1" customHeight="1" s="45" thickBot="1">
      <c r="A105" s="45" t="n"/>
      <c r="C105" s="99" t="inlineStr">
        <is>
          <t>DEPREZZAMENTO</t>
        </is>
      </c>
      <c r="D105" s="98" t="n"/>
      <c r="E105" s="100" t="n"/>
      <c r="F105" s="101">
        <f>SUM(F99:F103)</f>
        <v/>
      </c>
      <c r="G105" s="97">
        <f>SUM(G99:G103)</f>
        <v/>
      </c>
      <c r="H105" s="97">
        <f>SUM(H99:H103)</f>
        <v/>
      </c>
      <c r="I105" s="97">
        <f>SUM(I99:I103)</f>
        <v/>
      </c>
      <c r="J105" s="112" t="n">
        <v>1</v>
      </c>
    </row>
    <row r="106" ht="20" customFormat="1" customHeight="1" s="45">
      <c r="A106" s="45" t="n"/>
      <c r="C106" s="81" t="inlineStr">
        <is>
          <t xml:space="preserve"> </t>
        </is>
      </c>
      <c r="D106" s="31" t="n"/>
      <c r="E106" s="31" t="n"/>
      <c r="F106" s="31" t="n"/>
      <c r="G106" s="31" t="n"/>
      <c r="H106" s="31" t="n"/>
      <c r="I106" s="31" t="n"/>
      <c r="J106" s="31" t="n"/>
    </row>
    <row r="107" ht="20" customFormat="1" customHeight="1" s="45" thickBot="1">
      <c r="A107" s="45" t="n"/>
      <c r="C107" s="102" t="inlineStr">
        <is>
          <t>AMMORTAMENTI ACCUMULATI</t>
        </is>
      </c>
      <c r="D107" s="103" t="n"/>
      <c r="E107" s="104">
        <f>E105</f>
        <v/>
      </c>
      <c r="F107" s="104">
        <f>F105</f>
        <v/>
      </c>
      <c r="G107" s="104">
        <f>F107+G105</f>
        <v/>
      </c>
      <c r="H107" s="104">
        <f>G107+H105</f>
        <v/>
      </c>
      <c r="I107" s="104">
        <f>H107+I105</f>
        <v/>
      </c>
      <c r="J107" s="110">
        <f>I107+J105</f>
        <v/>
      </c>
    </row>
    <row r="108" ht="20" customFormat="1" customHeight="1" s="45">
      <c r="A108" s="45" t="n"/>
      <c r="C108" s="79" t="inlineStr">
        <is>
          <t xml:space="preserve"> </t>
        </is>
      </c>
      <c r="D108" s="27" t="n"/>
      <c r="E108" s="27" t="n"/>
      <c r="F108" s="27" t="n"/>
      <c r="G108" s="27" t="n"/>
      <c r="H108" s="27" t="n"/>
      <c r="I108" s="27" t="n"/>
      <c r="J108" s="27" t="n"/>
    </row>
    <row r="109" ht="20" customFormat="1" customHeight="1" s="45" thickBot="1">
      <c r="A109" s="45" t="n"/>
      <c r="C109" s="105" t="inlineStr">
        <is>
          <t>IMMOBILIZZAZIONI (NETTE)</t>
        </is>
      </c>
      <c r="D109" s="106" t="n"/>
      <c r="E109" s="107">
        <f>E54</f>
        <v/>
      </c>
      <c r="F109" s="108">
        <f>F93-F107</f>
        <v/>
      </c>
      <c r="G109" s="108">
        <f>G93-G107</f>
        <v/>
      </c>
      <c r="H109" s="108">
        <f>H93-H107</f>
        <v/>
      </c>
      <c r="I109" s="108">
        <f>I93-I107</f>
        <v/>
      </c>
      <c r="J109" s="111">
        <f>J93-J107</f>
        <v/>
      </c>
    </row>
    <row r="110">
      <c r="B110" s="35" t="n"/>
      <c r="C110" s="35" t="n"/>
      <c r="D110" s="35" t="n"/>
      <c r="E110" s="35" t="n"/>
      <c r="F110" s="35" t="n"/>
      <c r="G110" s="254" t="n"/>
      <c r="H110" s="35" t="n"/>
      <c r="I110" s="35" t="n"/>
      <c r="J110" s="35" t="n"/>
    </row>
    <row r="111" ht="20" customFormat="1" customHeight="1" s="72">
      <c r="B111" s="67" t="inlineStr">
        <is>
          <t>ANALISI DCF</t>
        </is>
      </c>
      <c r="C111" s="241" t="n"/>
      <c r="D111" s="241" t="n"/>
      <c r="E111" s="255">
        <f>E$20</f>
        <v/>
      </c>
      <c r="F111" s="149">
        <f>F$20</f>
        <v/>
      </c>
      <c r="G111" s="149">
        <f>G$20</f>
        <v/>
      </c>
      <c r="H111" s="149">
        <f>H$20</f>
        <v/>
      </c>
      <c r="I111" s="149">
        <f>I$20</f>
        <v/>
      </c>
      <c r="J111" s="149">
        <f>J$20</f>
        <v/>
      </c>
    </row>
    <row r="112" ht="5" customHeight="1" s="1">
      <c r="B112" s="172" t="inlineStr">
        <is>
          <t xml:space="preserve"> </t>
        </is>
      </c>
      <c r="C112" s="173" t="n"/>
      <c r="D112" s="173" t="n"/>
      <c r="E112" s="174" t="n"/>
      <c r="F112" s="173" t="n"/>
      <c r="G112" s="173" t="n"/>
      <c r="H112" s="173" t="n"/>
      <c r="I112" s="173" t="n"/>
      <c r="J112" s="175" t="n"/>
    </row>
    <row r="113" ht="20" customHeight="1" s="1">
      <c r="B113" s="169" t="inlineStr">
        <is>
          <t>EBIT</t>
        </is>
      </c>
      <c r="C113" s="127" t="n"/>
      <c r="D113" s="126" t="n"/>
      <c r="E113" s="127" t="n"/>
      <c r="F113" s="170">
        <f>F36</f>
        <v/>
      </c>
      <c r="G113" s="170">
        <f>G36</f>
        <v/>
      </c>
      <c r="H113" s="170">
        <f>H36</f>
        <v/>
      </c>
      <c r="I113" s="170">
        <f>I36</f>
        <v/>
      </c>
      <c r="J113" s="171">
        <f>J36</f>
        <v/>
      </c>
    </row>
    <row r="114" ht="20" customHeight="1" s="1">
      <c r="B114" s="117" t="inlineStr">
        <is>
          <t>IMPOSTA RETTIFICATA (1-T)</t>
        </is>
      </c>
      <c r="C114" s="118" t="n"/>
      <c r="D114" s="119" t="n"/>
      <c r="E114" s="118" t="n"/>
      <c r="F114" s="138">
        <f>IF(F113&lt;0,0,-F113*F44)</f>
        <v/>
      </c>
      <c r="G114" s="138">
        <f>IF(G113&lt;0,0,-G113*G44)</f>
        <v/>
      </c>
      <c r="H114" s="138">
        <f>IF(H113&lt;0,0,-H113*H44)</f>
        <v/>
      </c>
      <c r="I114" s="138">
        <f>IF(I113&lt;0,0,-I113*I44)</f>
        <v/>
      </c>
      <c r="J114" s="139">
        <f>IF(J113&lt;0,0,-J113*J44)</f>
        <v/>
      </c>
    </row>
    <row r="115" ht="20" customHeight="1" s="1">
      <c r="B115" s="117" t="inlineStr">
        <is>
          <t>ADDBACK D&amp;A</t>
        </is>
      </c>
      <c r="C115" s="118" t="n"/>
      <c r="D115" s="119" t="n"/>
      <c r="E115" s="118" t="n"/>
      <c r="F115" s="138">
        <f>F67</f>
        <v/>
      </c>
      <c r="G115" s="138">
        <f>G67</f>
        <v/>
      </c>
      <c r="H115" s="138">
        <f>H67</f>
        <v/>
      </c>
      <c r="I115" s="138">
        <f>I67</f>
        <v/>
      </c>
      <c r="J115" s="139">
        <f>J67</f>
        <v/>
      </c>
    </row>
    <row r="116" ht="20" customHeight="1" s="1">
      <c r="B116" s="117" t="inlineStr">
        <is>
          <t>VARIAZIONE IN NWC</t>
        </is>
      </c>
      <c r="C116" s="118" t="n"/>
      <c r="D116" s="119" t="n"/>
      <c r="E116" s="118" t="n"/>
      <c r="F116" s="138">
        <f>SUM(F68:F70)</f>
        <v/>
      </c>
      <c r="G116" s="138">
        <f>SUM(G68:G70)</f>
        <v/>
      </c>
      <c r="H116" s="138">
        <f>SUM(H68:H70)</f>
        <v/>
      </c>
      <c r="I116" s="138">
        <f>SUM(I68:I70)</f>
        <v/>
      </c>
      <c r="J116" s="139">
        <f>SUM(J68:J70)</f>
        <v/>
      </c>
    </row>
    <row r="117" ht="20" customHeight="1" s="1">
      <c r="B117" s="117" t="inlineStr">
        <is>
          <t>CAPEX</t>
        </is>
      </c>
      <c r="C117" s="118" t="n"/>
      <c r="D117" s="118" t="n"/>
      <c r="E117" s="118" t="n"/>
      <c r="F117" s="138">
        <f>F75</f>
        <v/>
      </c>
      <c r="G117" s="138">
        <f>G75</f>
        <v/>
      </c>
      <c r="H117" s="138">
        <f>H75</f>
        <v/>
      </c>
      <c r="I117" s="138">
        <f>I75</f>
        <v/>
      </c>
      <c r="J117" s="139">
        <f>J75</f>
        <v/>
      </c>
    </row>
    <row r="118" ht="20" customHeight="1" s="1">
      <c r="B118" s="121" t="inlineStr">
        <is>
          <t>SUBTOTALE</t>
        </is>
      </c>
      <c r="C118" s="122" t="n"/>
      <c r="D118" s="122" t="n"/>
      <c r="E118" s="122" t="n"/>
      <c r="F118" s="140">
        <f>SUM(F113:F117)</f>
        <v/>
      </c>
      <c r="G118" s="140">
        <f>SUM(G113:G117)</f>
        <v/>
      </c>
      <c r="H118" s="140">
        <f>SUM(H113:H117)</f>
        <v/>
      </c>
      <c r="I118" s="140">
        <f>SUM(I113:I117)</f>
        <v/>
      </c>
      <c r="J118" s="141">
        <f>SUM(J113:J117)</f>
        <v/>
      </c>
    </row>
    <row r="119" ht="20" customHeight="1" s="1">
      <c r="B119" s="123" t="inlineStr">
        <is>
          <t>VALORE TERMINALE</t>
        </is>
      </c>
      <c r="C119" s="119" t="n"/>
      <c r="D119" s="119" t="n"/>
      <c r="E119" s="119" t="n"/>
      <c r="F119" s="142" t="n"/>
      <c r="G119" s="142" t="n"/>
      <c r="H119" s="142" t="n"/>
      <c r="I119" s="142" t="n"/>
      <c r="J119" s="143">
        <f>J32*C6</f>
        <v/>
      </c>
    </row>
    <row r="120" ht="20" customHeight="1" s="1">
      <c r="B120" s="121" t="inlineStr">
        <is>
          <t>FLUSSO DI CASSA LIBERO ALL'IMPRESA (FCFF)</t>
        </is>
      </c>
      <c r="C120" s="122" t="n"/>
      <c r="D120" s="122" t="n"/>
      <c r="E120" s="122" t="n"/>
      <c r="F120" s="140">
        <f>F118+F119</f>
        <v/>
      </c>
      <c r="G120" s="140">
        <f>G118+G119</f>
        <v/>
      </c>
      <c r="H120" s="140">
        <f>H118+H119</f>
        <v/>
      </c>
      <c r="I120" s="140">
        <f>I118+I119</f>
        <v/>
      </c>
      <c r="J120" s="141">
        <f>J118+J119</f>
        <v/>
      </c>
    </row>
    <row r="121" ht="20" customHeight="1" s="1">
      <c r="B121" s="123" t="inlineStr">
        <is>
          <t xml:space="preserve"> </t>
        </is>
      </c>
      <c r="C121" s="119" t="n"/>
      <c r="D121" s="119" t="n"/>
      <c r="E121" s="119" t="n"/>
      <c r="F121" s="144" t="n"/>
      <c r="G121" s="144" t="n"/>
      <c r="H121" s="144" t="n"/>
      <c r="I121" s="144" t="n"/>
      <c r="J121" s="145" t="n"/>
    </row>
    <row r="122" ht="20" customHeight="1" s="1">
      <c r="B122" s="123" t="inlineStr">
        <is>
          <t>PERIODO DI SCONTO</t>
        </is>
      </c>
      <c r="C122" s="119" t="n"/>
      <c r="D122" s="119" t="n"/>
      <c r="E122" s="119" t="n"/>
      <c r="F122" s="146">
        <f>C8</f>
        <v/>
      </c>
      <c r="G122" s="146" t="n">
        <v>1</v>
      </c>
      <c r="H122" s="146" t="n">
        <v>1</v>
      </c>
      <c r="I122" s="146" t="n">
        <v>1</v>
      </c>
      <c r="J122" s="147" t="n">
        <v>1</v>
      </c>
    </row>
    <row r="123" ht="20" customHeight="1" s="1">
      <c r="B123" s="123" t="inlineStr">
        <is>
          <t>FATTORE DI SCONTO</t>
        </is>
      </c>
      <c r="C123" s="119" t="n"/>
      <c r="D123" s="119" t="n"/>
      <c r="E123" s="119" t="n"/>
      <c r="F123" s="146">
        <f>1/(1+$C$7)^C8</f>
        <v/>
      </c>
      <c r="G123" s="146">
        <f>F123/(1+$C$7)^G122</f>
        <v/>
      </c>
      <c r="H123" s="146">
        <f>G123/(1+$C$7)^H122</f>
        <v/>
      </c>
      <c r="I123" s="146">
        <f>H123/(1+$C$7)^I122</f>
        <v/>
      </c>
      <c r="J123" s="147">
        <f>I123/(1+$C$7)^J122</f>
        <v/>
      </c>
    </row>
    <row r="124" ht="20" customHeight="1" s="1">
      <c r="B124" s="123" t="inlineStr">
        <is>
          <t>FLUSSI DI CASSA LIBERI SCONTATI</t>
        </is>
      </c>
      <c r="C124" s="119" t="n"/>
      <c r="D124" s="119" t="n"/>
      <c r="E124" s="119" t="n"/>
      <c r="F124" s="118">
        <f>F120*F123</f>
        <v/>
      </c>
      <c r="G124" s="118">
        <f>G120*G123</f>
        <v/>
      </c>
      <c r="H124" s="118">
        <f>H120*H123</f>
        <v/>
      </c>
      <c r="I124" s="118">
        <f>I120*I123</f>
        <v/>
      </c>
      <c r="J124" s="120">
        <f>J120*J123</f>
        <v/>
      </c>
    </row>
    <row r="125" ht="20" customHeight="1" s="1">
      <c r="B125" s="125" t="inlineStr">
        <is>
          <t>VALORE ATTUALE NETTO</t>
        </is>
      </c>
      <c r="C125" s="126" t="n"/>
      <c r="D125" s="126" t="n"/>
      <c r="E125" s="127">
        <f>SUM(F124:J124)</f>
        <v/>
      </c>
      <c r="F125" s="119" t="n"/>
      <c r="G125" s="119" t="n"/>
      <c r="H125" s="119" t="n"/>
      <c r="I125" s="119" t="n"/>
      <c r="J125" s="124" t="n"/>
    </row>
    <row r="126" ht="20" customHeight="1" s="1">
      <c r="B126" s="123" t="inlineStr">
        <is>
          <t xml:space="preserve"> </t>
        </is>
      </c>
      <c r="C126" s="119" t="n"/>
      <c r="D126" s="119" t="n"/>
      <c r="E126" s="118" t="n"/>
      <c r="F126" s="119" t="n"/>
      <c r="G126" s="119" t="n"/>
      <c r="H126" s="119" t="n"/>
      <c r="I126" s="119" t="n"/>
      <c r="J126" s="124" t="n"/>
    </row>
    <row r="127" ht="20" customHeight="1" s="1">
      <c r="B127" s="128" t="inlineStr">
        <is>
          <t>VALORE AZIENDALE</t>
        </is>
      </c>
      <c r="C127" s="129" t="n"/>
      <c r="D127" s="129" t="n"/>
      <c r="E127" s="130">
        <f>E125</f>
        <v/>
      </c>
      <c r="F127" s="119" t="n"/>
      <c r="G127" s="119" t="n"/>
      <c r="H127" s="119" t="n"/>
      <c r="I127" s="119" t="n"/>
      <c r="J127" s="124" t="n"/>
    </row>
    <row r="128" ht="20" customHeight="1" s="1">
      <c r="B128" s="123" t="inlineStr">
        <is>
          <t>CONTANTE</t>
        </is>
      </c>
      <c r="C128" s="131" t="n"/>
      <c r="D128" s="131" t="n"/>
      <c r="E128" s="132">
        <f>E51</f>
        <v/>
      </c>
      <c r="F128" s="119" t="n"/>
      <c r="G128" s="119" t="n"/>
      <c r="H128" s="119" t="n"/>
      <c r="I128" s="119" t="n"/>
      <c r="J128" s="124" t="n"/>
    </row>
    <row r="129" ht="20" customHeight="1" s="1">
      <c r="B129" s="123" t="inlineStr">
        <is>
          <t>DEBITO FINANZIARIO</t>
        </is>
      </c>
      <c r="C129" s="131" t="n"/>
      <c r="D129" s="131" t="n"/>
      <c r="E129" s="132">
        <f>-E58</f>
        <v/>
      </c>
      <c r="F129" s="119" t="n"/>
      <c r="G129" s="119" t="n"/>
      <c r="H129" s="119" t="n"/>
      <c r="I129" s="119" t="n"/>
      <c r="J129" s="124" t="n"/>
    </row>
    <row r="130" ht="20" customHeight="1" s="1">
      <c r="B130" s="128" t="inlineStr">
        <is>
          <t>VALORE AZIONARIO</t>
        </is>
      </c>
      <c r="C130" s="129" t="n"/>
      <c r="D130" s="129" t="n"/>
      <c r="E130" s="130">
        <f>SUM(E127:E129)</f>
        <v/>
      </c>
      <c r="F130" s="119" t="n"/>
      <c r="G130" s="119" t="n"/>
      <c r="H130" s="119" t="n"/>
      <c r="I130" s="119" t="n"/>
      <c r="J130" s="124" t="n"/>
    </row>
    <row r="131" ht="20" customHeight="1" s="1">
      <c r="B131" s="123" t="inlineStr">
        <is>
          <t xml:space="preserve"> </t>
        </is>
      </c>
      <c r="C131" s="131" t="n"/>
      <c r="D131" s="131" t="n"/>
      <c r="E131" s="132" t="n"/>
      <c r="F131" s="119" t="n"/>
      <c r="G131" s="119" t="n"/>
      <c r="H131" s="119" t="n"/>
      <c r="I131" s="119" t="n"/>
      <c r="J131" s="124" t="n"/>
    </row>
    <row r="132" ht="20" customHeight="1" s="1">
      <c r="B132" s="125" t="inlineStr">
        <is>
          <t>MULTIPLI IMPLICITI</t>
        </is>
      </c>
      <c r="C132" s="131" t="n"/>
      <c r="D132" s="131" t="n"/>
      <c r="E132" s="132" t="n"/>
      <c r="F132" s="119" t="n"/>
      <c r="G132" s="119" t="n"/>
      <c r="H132" s="119" t="n"/>
      <c r="I132" s="119" t="n"/>
      <c r="J132" s="124" t="n"/>
    </row>
    <row r="133" ht="20" customHeight="1" s="1">
      <c r="B133" s="123" t="inlineStr">
        <is>
          <t>EV/EBITDA</t>
        </is>
      </c>
      <c r="C133" s="131" t="n"/>
      <c r="D133" s="119" t="n"/>
      <c r="E133" s="133">
        <f>E127/E32</f>
        <v/>
      </c>
      <c r="F133" s="119" t="n"/>
      <c r="G133" s="119" t="n"/>
      <c r="H133" s="119" t="n"/>
      <c r="I133" s="119" t="n"/>
      <c r="J133" s="124" t="n"/>
    </row>
    <row r="134" ht="20" customHeight="1" s="1">
      <c r="B134" s="123" t="inlineStr">
        <is>
          <t>PE</t>
        </is>
      </c>
      <c r="C134" s="131" t="n"/>
      <c r="D134" s="119" t="n"/>
      <c r="E134" s="133">
        <f>E130/E46</f>
        <v/>
      </c>
      <c r="F134" s="119" t="n"/>
      <c r="G134" s="119" t="n"/>
      <c r="H134" s="119" t="n"/>
      <c r="I134" s="119" t="n"/>
      <c r="J134" s="124" t="n"/>
    </row>
    <row r="135" ht="20" customHeight="1" s="1">
      <c r="B135" s="176" t="inlineStr">
        <is>
          <t>P / B</t>
        </is>
      </c>
      <c r="C135" s="177" t="n"/>
      <c r="D135" s="177" t="n"/>
      <c r="E135" s="178">
        <f>E130/E59</f>
        <v/>
      </c>
      <c r="F135" s="177" t="n"/>
      <c r="G135" s="177" t="n"/>
      <c r="H135" s="177" t="n"/>
      <c r="I135" s="177" t="n"/>
      <c r="J135" s="179" t="n"/>
    </row>
    <row r="136" ht="11" customHeight="1" s="1" thickBot="1">
      <c r="B136" s="134" t="n"/>
      <c r="C136" s="135" t="n"/>
      <c r="D136" s="135" t="n"/>
      <c r="E136" s="136" t="n"/>
      <c r="F136" s="135" t="n"/>
      <c r="G136" s="135" t="n"/>
      <c r="H136" s="135" t="n"/>
      <c r="I136" s="135" t="n"/>
      <c r="J136" s="137" t="n"/>
    </row>
    <row r="137"/>
    <row r="138" ht="25" customFormat="1" customHeight="1" s="20">
      <c r="B138" s="25" t="inlineStr">
        <is>
          <t>PRINCIPALI INDICI FINANZIARI</t>
        </is>
      </c>
    </row>
    <row r="139" ht="20" customFormat="1" customHeight="1" s="72">
      <c r="B139" s="75" t="n"/>
      <c r="C139" s="241">
        <f>D139-1</f>
        <v/>
      </c>
      <c r="D139" s="241">
        <f>E139-1</f>
        <v/>
      </c>
      <c r="E139" s="241">
        <f>E$20</f>
        <v/>
      </c>
      <c r="F139" s="74">
        <f>F$20</f>
        <v/>
      </c>
      <c r="G139" s="74">
        <f>G$20</f>
        <v/>
      </c>
      <c r="H139" s="74">
        <f>H$20</f>
        <v/>
      </c>
      <c r="I139" s="74">
        <f>I$20</f>
        <v/>
      </c>
      <c r="J139" s="74">
        <f>J$20</f>
        <v/>
      </c>
    </row>
    <row r="140" ht="5" customHeight="1" s="1">
      <c r="B140" s="160" t="n"/>
      <c r="C140" s="161" t="n"/>
      <c r="D140" s="161" t="n"/>
      <c r="E140" s="162" t="n"/>
      <c r="F140" s="162" t="n"/>
      <c r="G140" s="162" t="n"/>
      <c r="H140" s="162" t="n"/>
      <c r="I140" s="162" t="n"/>
      <c r="J140" s="223" t="n"/>
    </row>
    <row r="141" ht="20" customHeight="1" s="1">
      <c r="B141" s="163" t="inlineStr">
        <is>
          <t>DEBITO FINANZIARIO / EBITDA</t>
        </is>
      </c>
      <c r="C141" s="164">
        <f>C58/C32</f>
        <v/>
      </c>
      <c r="D141" s="164">
        <f>D58/D32</f>
        <v/>
      </c>
      <c r="E141" s="164">
        <f>E58/E32</f>
        <v/>
      </c>
      <c r="F141" s="164">
        <f>F58/F32</f>
        <v/>
      </c>
      <c r="G141" s="164">
        <f>G58/G32</f>
        <v/>
      </c>
      <c r="H141" s="164">
        <f>H58/H32</f>
        <v/>
      </c>
      <c r="I141" s="164">
        <f>I58/I32</f>
        <v/>
      </c>
      <c r="J141" s="224">
        <f>J58/J32</f>
        <v/>
      </c>
    </row>
    <row r="142" ht="20" customHeight="1" s="1">
      <c r="B142" s="163" t="inlineStr">
        <is>
          <t>COPERTURA DEL SERVIZIO DEL DEBITO</t>
        </is>
      </c>
      <c r="C142" s="164" t="inlineStr">
        <is>
          <t>N/A</t>
        </is>
      </c>
      <c r="D142" s="164" t="inlineStr">
        <is>
          <t>N/A</t>
        </is>
      </c>
      <c r="E142" s="164" t="inlineStr">
        <is>
          <t>N/A</t>
        </is>
      </c>
      <c r="F142" s="164">
        <f>IF(-F78-F79&lt;=0,"NA",F120/(-(F78+F79)))</f>
        <v/>
      </c>
      <c r="G142" s="164">
        <f>IF(-G78-G79&lt;=0,"NA",G120/(-(G78+G79)))</f>
        <v/>
      </c>
      <c r="H142" s="164">
        <f>IF(-H78-H79&lt;=0,"NA",H120/(-(H78+H79)))</f>
        <v/>
      </c>
      <c r="I142" s="164">
        <f>IF(-I78-I79&lt;=0,"NA",I120/(-(I78+I79)))</f>
        <v/>
      </c>
      <c r="J142" s="224">
        <f>IF(-J78-J79&lt;=0,"NA",J120/(-(J78+J79)))</f>
        <v/>
      </c>
    </row>
    <row r="143" ht="20" customHeight="1" s="1">
      <c r="B143" s="163" t="inlineStr">
        <is>
          <t>EBIT/INTERESSI</t>
        </is>
      </c>
      <c r="C143" s="164">
        <f>IF(-C39&lt;=0,"NA",-C36/C39)</f>
        <v/>
      </c>
      <c r="D143" s="164">
        <f>IF(-D39&lt;=0,"NA",-D36/D39)</f>
        <v/>
      </c>
      <c r="E143" s="164">
        <f>IF(-E39&lt;=0,"NA",-E36/E39)</f>
        <v/>
      </c>
      <c r="F143" s="164">
        <f>IF(-F39&lt;=0,"NA",-F36/F39)</f>
        <v/>
      </c>
      <c r="G143" s="164">
        <f>IF(-G39&lt;=0,"NA",-G36/G39)</f>
        <v/>
      </c>
      <c r="H143" s="164">
        <f>IF(-H39&lt;=0,"NA",-H36/H39)</f>
        <v/>
      </c>
      <c r="I143" s="164">
        <f>IF(-I39&lt;=0,"NA",-I36/I39)</f>
        <v/>
      </c>
      <c r="J143" s="224">
        <f>IF(-J39&lt;=0,"NA",-J36/J39)</f>
        <v/>
      </c>
    </row>
    <row r="144" ht="20" customHeight="1" s="1">
      <c r="B144" s="163" t="inlineStr">
        <is>
          <t xml:space="preserve"> </t>
        </is>
      </c>
      <c r="C144" s="165" t="n"/>
      <c r="D144" s="165" t="n"/>
      <c r="E144" s="256" t="n"/>
      <c r="F144" s="256" t="n"/>
      <c r="G144" s="256" t="n"/>
      <c r="H144" s="256" t="n"/>
      <c r="I144" s="256" t="n"/>
      <c r="J144" s="257" t="n"/>
    </row>
    <row r="145" ht="20" customHeight="1" s="1">
      <c r="B145" s="163" t="inlineStr">
        <is>
          <t>RAPPORTO CORRENTE</t>
        </is>
      </c>
      <c r="C145" s="164">
        <f>IF(ISERR(SUM(C51:C53)/SUM(C57:C57)),"NA",SUM(C51:C53)/SUM(C57:C57))</f>
        <v/>
      </c>
      <c r="D145" s="164">
        <f>IF(ISERR(SUM(D51:D53)/SUM(D57:D57)),"NA",SUM(D51:D53)/SUM(D57:D57))</f>
        <v/>
      </c>
      <c r="E145" s="164">
        <f>IF(ISERR(SUM(E51:E53)/SUM(E57:E57)),"NA",SUM(E51:E53)/SUM(E57:E57))</f>
        <v/>
      </c>
      <c r="F145" s="164">
        <f>IF(ISERR(SUM(F51:F53)/SUM(F57:F57)),"NA",SUM(F51:F53)/SUM(F57:F57))</f>
        <v/>
      </c>
      <c r="G145" s="164">
        <f>IF(ISERR(SUM(G51:G53)/SUM(G57:G57)),"NA",SUM(G51:G53)/SUM(G57:G57))</f>
        <v/>
      </c>
      <c r="H145" s="164">
        <f>IF(ISERR(SUM(H51:H53)/SUM(H57:H57)),"NA",SUM(H51:H53)/SUM(H57:H57))</f>
        <v/>
      </c>
      <c r="I145" s="164">
        <f>IF(ISERR(SUM(I51:I53)/SUM(I57:I57)),"NA",SUM(I51:I53)/SUM(I57:I57))</f>
        <v/>
      </c>
      <c r="J145" s="224">
        <f>IF(ISERR(SUM(J51:J53)/SUM(J57:J57)),"NA",SUM(J51:J53)/SUM(J57:J57))</f>
        <v/>
      </c>
    </row>
    <row r="146" ht="20" customHeight="1" s="1">
      <c r="B146" s="163" t="inlineStr">
        <is>
          <t>GIORNI CREDITI</t>
        </is>
      </c>
      <c r="C146" s="167">
        <f>C52/C21*365</f>
        <v/>
      </c>
      <c r="D146" s="167">
        <f>D52/D21*365</f>
        <v/>
      </c>
      <c r="E146" s="167">
        <f>E52/E21*365</f>
        <v/>
      </c>
      <c r="F146" s="167">
        <f>F52/F21*365</f>
        <v/>
      </c>
      <c r="G146" s="167">
        <f>G52/G21*365</f>
        <v/>
      </c>
      <c r="H146" s="167">
        <f>H52/H21*365</f>
        <v/>
      </c>
      <c r="I146" s="167">
        <f>I52/I21*365</f>
        <v/>
      </c>
      <c r="J146" s="226">
        <f>J52/J21*365</f>
        <v/>
      </c>
    </row>
    <row r="147" ht="20" customHeight="1" s="1">
      <c r="B147" s="163" t="inlineStr">
        <is>
          <t>GIORNI INVENTARIO</t>
        </is>
      </c>
      <c r="C147" s="167">
        <f>-C53/C24*365</f>
        <v/>
      </c>
      <c r="D147" s="167">
        <f>-D53/D24*365</f>
        <v/>
      </c>
      <c r="E147" s="167">
        <f>-E53/E24*365</f>
        <v/>
      </c>
      <c r="F147" s="167">
        <f>-F53/F24*365</f>
        <v/>
      </c>
      <c r="G147" s="167">
        <f>-G53/G24*365</f>
        <v/>
      </c>
      <c r="H147" s="167">
        <f>-H53/H24*365</f>
        <v/>
      </c>
      <c r="I147" s="167">
        <f>-I53/I24*365</f>
        <v/>
      </c>
      <c r="J147" s="226">
        <f>-J53/J24*365</f>
        <v/>
      </c>
    </row>
    <row r="148" ht="20" customHeight="1" s="1">
      <c r="B148" s="163" t="inlineStr">
        <is>
          <t>GIORNI PAGA</t>
        </is>
      </c>
      <c r="C148" s="167">
        <f>-C57/C24*365</f>
        <v/>
      </c>
      <c r="D148" s="167">
        <f>-D57/D24*365</f>
        <v/>
      </c>
      <c r="E148" s="167">
        <f>-E57/E24*365</f>
        <v/>
      </c>
      <c r="F148" s="167">
        <f>-F57/F24*365</f>
        <v/>
      </c>
      <c r="G148" s="167">
        <f>-G57/G24*365</f>
        <v/>
      </c>
      <c r="H148" s="167">
        <f>-H57/H24*365</f>
        <v/>
      </c>
      <c r="I148" s="167">
        <f>-I57/I24*365</f>
        <v/>
      </c>
      <c r="J148" s="226">
        <f>-J57/J24*365</f>
        <v/>
      </c>
    </row>
    <row r="149" ht="20" customHeight="1" s="1">
      <c r="B149" s="163" t="inlineStr">
        <is>
          <t xml:space="preserve"> </t>
        </is>
      </c>
      <c r="C149" s="165" t="n"/>
      <c r="D149" s="165" t="n"/>
      <c r="E149" s="256" t="n"/>
      <c r="F149" s="256" t="n"/>
      <c r="G149" s="256" t="n"/>
      <c r="H149" s="256" t="n"/>
      <c r="I149" s="256" t="n"/>
      <c r="J149" s="257" t="n"/>
    </row>
    <row r="150" ht="20" customHeight="1" s="1">
      <c r="B150" s="163" t="inlineStr">
        <is>
          <t>MARGINE EBITDA</t>
        </is>
      </c>
      <c r="C150" s="256">
        <f>C33</f>
        <v/>
      </c>
      <c r="D150" s="256">
        <f>D33</f>
        <v/>
      </c>
      <c r="E150" s="256">
        <f>E33</f>
        <v/>
      </c>
      <c r="F150" s="256">
        <f>F33</f>
        <v/>
      </c>
      <c r="G150" s="256">
        <f>G33</f>
        <v/>
      </c>
      <c r="H150" s="256">
        <f>H33</f>
        <v/>
      </c>
      <c r="I150" s="256">
        <f>I33</f>
        <v/>
      </c>
      <c r="J150" s="257">
        <f>J33</f>
        <v/>
      </c>
    </row>
    <row r="151" ht="20" customHeight="1" s="1">
      <c r="B151" s="163" t="inlineStr">
        <is>
          <t>CRESCITA DEI RICAVI</t>
        </is>
      </c>
      <c r="C151" s="164" t="inlineStr">
        <is>
          <t>N/A</t>
        </is>
      </c>
      <c r="D151" s="256">
        <f>IF(ISERR(D21/C21-1),"NA",D21/C21-1)</f>
        <v/>
      </c>
      <c r="E151" s="256">
        <f>IF(ISERR(E21/D21-1),"NA",E21/D21-1)</f>
        <v/>
      </c>
      <c r="F151" s="256">
        <f>IF(ISERR(F21/E21-1),"NA",F21/E21-1)</f>
        <v/>
      </c>
      <c r="G151" s="256">
        <f>IF(ISERR(G21/F21-1),"NA",G21/F21-1)</f>
        <v/>
      </c>
      <c r="H151" s="256">
        <f>IF(ISERR(H21/G21-1),"NA",H21/G21-1)</f>
        <v/>
      </c>
      <c r="I151" s="256">
        <f>IF(ISERR(I21/H21-1),"NA",I21/H21-1)</f>
        <v/>
      </c>
      <c r="J151" s="257">
        <f>IF(ISERR(J21/I21-1),"NA",J21/I21-1)</f>
        <v/>
      </c>
    </row>
    <row r="152" ht="20" customHeight="1" s="1">
      <c r="B152" s="163" t="inlineStr">
        <is>
          <t>ROIC</t>
        </is>
      </c>
      <c r="C152" s="164" t="inlineStr">
        <is>
          <t>N/A</t>
        </is>
      </c>
      <c r="D152" s="164" t="inlineStr">
        <is>
          <t>N/A</t>
        </is>
      </c>
      <c r="E152" s="164" t="inlineStr">
        <is>
          <t>N/A</t>
        </is>
      </c>
      <c r="F152" s="256">
        <f>(F113+F114)/AVERAGE(E155:F155)</f>
        <v/>
      </c>
      <c r="G152" s="256">
        <f>(G113+G114)/AVERAGE(F155:G155)</f>
        <v/>
      </c>
      <c r="H152" s="256">
        <f>(H113+H114)/AVERAGE(G155:H155)</f>
        <v/>
      </c>
      <c r="I152" s="256">
        <f>(I113+I114)/AVERAGE(H155:I155)</f>
        <v/>
      </c>
      <c r="J152" s="257">
        <f>(J113+J114)/AVERAGE(I155:J155)</f>
        <v/>
      </c>
    </row>
    <row r="153" ht="20" customHeight="1" s="1">
      <c r="B153" s="163" t="inlineStr">
        <is>
          <t>CAPRIOLO</t>
        </is>
      </c>
      <c r="C153" s="256">
        <f>C46/AVERAGE(C59:C59)</f>
        <v/>
      </c>
      <c r="D153" s="256">
        <f>IFERROR(D46/AVERAGE(C59:D59),"")</f>
        <v/>
      </c>
      <c r="E153" s="256">
        <f>E46/AVERAGE(D59:E59)</f>
        <v/>
      </c>
      <c r="F153" s="256">
        <f>F46/AVERAGE(E59:F59)</f>
        <v/>
      </c>
      <c r="G153" s="256">
        <f>G46/AVERAGE(F59:G59)</f>
        <v/>
      </c>
      <c r="H153" s="256">
        <f>H46/AVERAGE(G59:H59)</f>
        <v/>
      </c>
      <c r="I153" s="256">
        <f>I46/AVERAGE(H59:I59)</f>
        <v/>
      </c>
      <c r="J153" s="257">
        <f>J46/AVERAGE(I59:J59)</f>
        <v/>
      </c>
    </row>
    <row r="154" ht="20" customHeight="1" s="1">
      <c r="B154" s="163" t="inlineStr">
        <is>
          <t>RICAVI/ATTIVITÀ</t>
        </is>
      </c>
      <c r="C154" s="164">
        <f>C21/C55</f>
        <v/>
      </c>
      <c r="D154" s="164">
        <f>IFERROR(D21/D55,"")</f>
        <v/>
      </c>
      <c r="E154" s="164">
        <f>E21/E55</f>
        <v/>
      </c>
      <c r="F154" s="164">
        <f>F21/F55</f>
        <v/>
      </c>
      <c r="G154" s="164">
        <f>G21/G55</f>
        <v/>
      </c>
      <c r="H154" s="164">
        <f>H21/H55</f>
        <v/>
      </c>
      <c r="I154" s="164">
        <f>I21/I55</f>
        <v/>
      </c>
      <c r="J154" s="224">
        <f>J21/J55</f>
        <v/>
      </c>
    </row>
    <row r="155" ht="20" customHeight="1" s="1">
      <c r="B155" s="163" t="inlineStr">
        <is>
          <t>CAPITALE INVESTITO</t>
        </is>
      </c>
      <c r="C155" s="258">
        <f>SUM(C52:C54)-SUM(C57:C57)</f>
        <v/>
      </c>
      <c r="D155" s="258">
        <f>SUM(D52:D54)-SUM(D57:D57)</f>
        <v/>
      </c>
      <c r="E155" s="258">
        <f>SUM(E52:E54)-SUM(E57:E57)</f>
        <v/>
      </c>
      <c r="F155" s="258">
        <f>SUM(F52:F54)-SUM(F57:F57)</f>
        <v/>
      </c>
      <c r="G155" s="258">
        <f>SUM(G52:G54)-SUM(G57:G57)</f>
        <v/>
      </c>
      <c r="H155" s="258">
        <f>SUM(H52:H54)-SUM(H57:H57)</f>
        <v/>
      </c>
      <c r="I155" s="258">
        <f>SUM(I52:I54)-SUM(I57:I57)</f>
        <v/>
      </c>
      <c r="J155" s="259">
        <f>SUM(J52:J54)-SUM(J57:J57)</f>
        <v/>
      </c>
    </row>
    <row r="156" ht="11" customHeight="1" s="1" thickBot="1">
      <c r="B156" s="228" t="n"/>
      <c r="C156" s="229" t="n"/>
      <c r="D156" s="229" t="n"/>
      <c r="E156" s="229" t="n"/>
      <c r="F156" s="229" t="n"/>
      <c r="G156" s="229" t="n"/>
      <c r="H156" s="229" t="n"/>
      <c r="I156" s="229" t="n"/>
      <c r="J156" s="230" t="n"/>
    </row>
    <row r="157">
      <c r="B157" s="159" t="n"/>
      <c r="C157" s="15" t="n"/>
      <c r="D157" s="15" t="n"/>
      <c r="E157" s="15" t="n"/>
      <c r="F157" s="15" t="n"/>
      <c r="G157" s="15" t="n"/>
      <c r="H157" s="15" t="n"/>
      <c r="I157" s="15" t="n"/>
      <c r="J157" s="15" t="n"/>
    </row>
  </sheetData>
  <pageMargins left="0.3" right="0.3" top="0.3" bottom="0.3" header="0" footer="0"/>
  <pageSetup orientation="landscape" scale="75" fitToHeight="0" horizontalDpi="0" verticalDpi="0"/>
  <rowBreaks count="4" manualBreakCount="4">
    <brk id="18" min="0" max="16383" man="1"/>
    <brk id="88" min="0" max="16383" man="1"/>
    <brk id="110" min="0" max="16383" man="1"/>
    <brk id="137" min="0" max="16383" man="1"/>
  </rowBreaks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5" min="1" max="1"/>
    <col width="88.36328125" customWidth="1" style="5" min="2" max="2"/>
    <col width="10.81640625" customWidth="1" style="5" min="3" max="16384"/>
  </cols>
  <sheetData>
    <row r="1" ht="20" customHeight="1" s="1"/>
    <row r="2" ht="105" customHeight="1" s="1">
      <c r="B2" s="6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2020-07-07T18:39:23Z</dcterms:modified>
  <cp:lastModifiedBy>ragaz</cp:lastModifiedBy>
  <cp:lastPrinted>2020-06-28T17:25:17Z</cp:lastPrinted>
</cp:coreProperties>
</file>